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
    </mc:Choice>
  </mc:AlternateContent>
  <bookViews>
    <workbookView xWindow="0" yWindow="75" windowWidth="19035" windowHeight="11250"/>
  </bookViews>
  <sheets>
    <sheet name="By Department" sheetId="3" r:id="rId1"/>
    <sheet name="By Agency" sheetId="5" r:id="rId2"/>
    <sheet name="Graph" sheetId="2" r:id="rId3"/>
  </sheets>
  <externalReferences>
    <externalReference r:id="rId4"/>
    <externalReference r:id="rId5"/>
  </externalReferences>
  <definedNames>
    <definedName name="_xlnm.Print_Area" localSheetId="1">'By Agency'!$A$1:$H$327</definedName>
    <definedName name="_xlnm.Print_Area" localSheetId="0">'By Department'!$A$1:$K$65</definedName>
    <definedName name="_xlnm.Print_Area" localSheetId="2">Graph!$A$10:$G$49</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Agency'!$130:$130,'By Agency'!$272:$276,'By Agency'!$278:$300,'By Agency'!$303:$317</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Agency'!$A$1:$F$326</definedName>
    <definedName name="Z_E72949E6_F470_4685_A8B8_FC40C2B684D5_.wvu.PrintTitles" localSheetId="1" hidden="1">'By Agency'!$1:$8</definedName>
  </definedNames>
  <calcPr calcId="152511"/>
</workbook>
</file>

<file path=xl/calcChain.xml><?xml version="1.0" encoding="utf-8"?>
<calcChain xmlns="http://schemas.openxmlformats.org/spreadsheetml/2006/main">
  <c r="C124" i="5" l="1"/>
  <c r="C119" i="5" s="1"/>
  <c r="C10" i="5"/>
  <c r="C23" i="5"/>
  <c r="C33" i="5"/>
  <c r="C37" i="5"/>
  <c r="C49" i="5"/>
  <c r="C57" i="5"/>
  <c r="C69" i="5"/>
  <c r="C75" i="5"/>
  <c r="C80" i="5"/>
  <c r="C86" i="5"/>
  <c r="C95" i="5"/>
  <c r="C107" i="5"/>
  <c r="C131" i="5"/>
  <c r="C127" i="5" s="1"/>
  <c r="C136" i="5"/>
  <c r="C157" i="5"/>
  <c r="C164" i="5"/>
  <c r="C169" i="5"/>
  <c r="C176" i="5"/>
  <c r="C185" i="5"/>
  <c r="C193" i="5"/>
  <c r="C220" i="5"/>
  <c r="C202" i="5" s="1"/>
  <c r="C247" i="5"/>
  <c r="C254" i="5"/>
  <c r="C271" i="5"/>
  <c r="C302" i="5" s="1"/>
  <c r="C317" i="5"/>
  <c r="D317" i="5"/>
  <c r="B317" i="5"/>
  <c r="E315" i="5"/>
  <c r="G315" i="5"/>
  <c r="E313" i="5"/>
  <c r="G313" i="5"/>
  <c r="E311" i="5"/>
  <c r="G311" i="5"/>
  <c r="E309" i="5"/>
  <c r="G309" i="5"/>
  <c r="E299" i="5"/>
  <c r="G299" i="5"/>
  <c r="E293" i="5"/>
  <c r="G293" i="5"/>
  <c r="E289" i="5"/>
  <c r="G289" i="5"/>
  <c r="E285" i="5"/>
  <c r="G285" i="5"/>
  <c r="E281" i="5"/>
  <c r="G281" i="5"/>
  <c r="E277" i="5"/>
  <c r="H277" i="5" s="1"/>
  <c r="E275" i="5"/>
  <c r="G275" i="5"/>
  <c r="E273" i="5"/>
  <c r="G273" i="5"/>
  <c r="D271" i="5"/>
  <c r="E260" i="5"/>
  <c r="H260" i="5" s="1"/>
  <c r="D254" i="5"/>
  <c r="E255" i="5"/>
  <c r="H255" i="5" s="1"/>
  <c r="E252" i="5"/>
  <c r="H252" i="5" s="1"/>
  <c r="G251" i="5"/>
  <c r="E251" i="5"/>
  <c r="H251" i="5" s="1"/>
  <c r="E248" i="5"/>
  <c r="H248" i="5" s="1"/>
  <c r="E245" i="5"/>
  <c r="H245" i="5" s="1"/>
  <c r="G243" i="5"/>
  <c r="E243" i="5"/>
  <c r="H243" i="5" s="1"/>
  <c r="E239" i="5"/>
  <c r="H239" i="5" s="1"/>
  <c r="E238" i="5"/>
  <c r="H238" i="5" s="1"/>
  <c r="E235" i="5"/>
  <c r="H235" i="5" s="1"/>
  <c r="G234" i="5"/>
  <c r="E234" i="5"/>
  <c r="H234" i="5" s="1"/>
  <c r="E231" i="5"/>
  <c r="H231" i="5" s="1"/>
  <c r="E230" i="5"/>
  <c r="H230" i="5" s="1"/>
  <c r="E227" i="5"/>
  <c r="H227" i="5" s="1"/>
  <c r="G226" i="5"/>
  <c r="E226" i="5"/>
  <c r="H226" i="5" s="1"/>
  <c r="E223" i="5"/>
  <c r="H223" i="5" s="1"/>
  <c r="E222" i="5"/>
  <c r="H222" i="5" s="1"/>
  <c r="E217" i="5"/>
  <c r="H217" i="5" s="1"/>
  <c r="E216" i="5"/>
  <c r="H216" i="5" s="1"/>
  <c r="E213" i="5"/>
  <c r="H213" i="5" s="1"/>
  <c r="G212" i="5"/>
  <c r="E212" i="5"/>
  <c r="H212" i="5" s="1"/>
  <c r="E209" i="5"/>
  <c r="H209" i="5" s="1"/>
  <c r="E208" i="5"/>
  <c r="H208" i="5" s="1"/>
  <c r="E205" i="5"/>
  <c r="H205" i="5" s="1"/>
  <c r="E204" i="5"/>
  <c r="H204" i="5" s="1"/>
  <c r="E197" i="5"/>
  <c r="H197" i="5" s="1"/>
  <c r="D193" i="5"/>
  <c r="B193" i="5"/>
  <c r="E190" i="5"/>
  <c r="H190" i="5" s="1"/>
  <c r="D185" i="5"/>
  <c r="E186" i="5"/>
  <c r="E183" i="5"/>
  <c r="H183" i="5" s="1"/>
  <c r="E179" i="5"/>
  <c r="H179" i="5" s="1"/>
  <c r="E172" i="5"/>
  <c r="H172" i="5" s="1"/>
  <c r="D164" i="5"/>
  <c r="E165" i="5"/>
  <c r="E162" i="5"/>
  <c r="H162" i="5" s="1"/>
  <c r="D157" i="5"/>
  <c r="E158" i="5"/>
  <c r="E155" i="5"/>
  <c r="H155" i="5" s="1"/>
  <c r="E151" i="5"/>
  <c r="H151" i="5" s="1"/>
  <c r="E147" i="5"/>
  <c r="H147" i="5" s="1"/>
  <c r="E143" i="5"/>
  <c r="H143" i="5" s="1"/>
  <c r="E139" i="5"/>
  <c r="H139" i="5" s="1"/>
  <c r="D131" i="5"/>
  <c r="B131" i="5"/>
  <c r="D127" i="5"/>
  <c r="B127" i="5"/>
  <c r="D124" i="5"/>
  <c r="D119" i="5" s="1"/>
  <c r="D118" i="5" s="1"/>
  <c r="E125" i="5"/>
  <c r="H125" i="5" s="1"/>
  <c r="E123" i="5"/>
  <c r="H123" i="5" s="1"/>
  <c r="E116" i="5"/>
  <c r="H116" i="5" s="1"/>
  <c r="E114" i="5"/>
  <c r="H114" i="5" s="1"/>
  <c r="E112" i="5"/>
  <c r="H112" i="5" s="1"/>
  <c r="E110" i="5"/>
  <c r="H110" i="5" s="1"/>
  <c r="D107" i="5"/>
  <c r="E105" i="5"/>
  <c r="H105" i="5" s="1"/>
  <c r="G105" i="5"/>
  <c r="E103" i="5"/>
  <c r="H103" i="5" s="1"/>
  <c r="G103" i="5"/>
  <c r="E101" i="5"/>
  <c r="H101" i="5" s="1"/>
  <c r="G101" i="5"/>
  <c r="E99" i="5"/>
  <c r="H99" i="5" s="1"/>
  <c r="G99" i="5"/>
  <c r="E97" i="5"/>
  <c r="H97" i="5" s="1"/>
  <c r="G97" i="5"/>
  <c r="D95" i="5"/>
  <c r="B95" i="5"/>
  <c r="E90" i="5"/>
  <c r="H90" i="5" s="1"/>
  <c r="D86" i="5"/>
  <c r="B86" i="5"/>
  <c r="E83" i="5"/>
  <c r="H83" i="5" s="1"/>
  <c r="D80" i="5"/>
  <c r="B80" i="5"/>
  <c r="D75" i="5"/>
  <c r="E77" i="5"/>
  <c r="H77" i="5" s="1"/>
  <c r="B75" i="5"/>
  <c r="D69" i="5"/>
  <c r="E70" i="5"/>
  <c r="E67" i="5"/>
  <c r="H67" i="5" s="1"/>
  <c r="E63" i="5"/>
  <c r="H63" i="5" s="1"/>
  <c r="D57" i="5"/>
  <c r="E59" i="5"/>
  <c r="H59" i="5" s="1"/>
  <c r="E52" i="5"/>
  <c r="H52" i="5" s="1"/>
  <c r="E43" i="5"/>
  <c r="H43" i="5" s="1"/>
  <c r="D37" i="5"/>
  <c r="E39" i="5"/>
  <c r="H39" i="5" s="1"/>
  <c r="D33" i="5"/>
  <c r="E29" i="5"/>
  <c r="H29" i="5" s="1"/>
  <c r="D23" i="5"/>
  <c r="E25" i="5"/>
  <c r="H25" i="5" s="1"/>
  <c r="E15" i="5"/>
  <c r="H15" i="5" s="1"/>
  <c r="D10" i="5"/>
  <c r="E11" i="5"/>
  <c r="C118" i="5" l="1"/>
  <c r="C266" i="5" s="1"/>
  <c r="C304" i="5" s="1"/>
  <c r="C319" i="5" s="1"/>
  <c r="F212" i="5"/>
  <c r="F234" i="5"/>
  <c r="F251" i="5"/>
  <c r="F243" i="5"/>
  <c r="F226" i="5"/>
  <c r="E124" i="5"/>
  <c r="D302" i="5"/>
  <c r="F277" i="5"/>
  <c r="G277" i="5"/>
  <c r="E14" i="5"/>
  <c r="H14" i="5" s="1"/>
  <c r="G14" i="5"/>
  <c r="G17" i="5"/>
  <c r="E17" i="5"/>
  <c r="H17" i="5" s="1"/>
  <c r="E21" i="5"/>
  <c r="H21" i="5" s="1"/>
  <c r="G21" i="5"/>
  <c r="E35" i="5"/>
  <c r="H35" i="5" s="1"/>
  <c r="G35" i="5"/>
  <c r="E51" i="5"/>
  <c r="H51" i="5" s="1"/>
  <c r="G51" i="5"/>
  <c r="G53" i="5"/>
  <c r="E53" i="5"/>
  <c r="H53" i="5" s="1"/>
  <c r="E55" i="5"/>
  <c r="H55" i="5" s="1"/>
  <c r="G55" i="5"/>
  <c r="G26" i="5"/>
  <c r="E26" i="5"/>
  <c r="H26" i="5" s="1"/>
  <c r="E28" i="5"/>
  <c r="H28" i="5" s="1"/>
  <c r="G28" i="5"/>
  <c r="G30" i="5"/>
  <c r="E30" i="5"/>
  <c r="H30" i="5" s="1"/>
  <c r="G40" i="5"/>
  <c r="E40" i="5"/>
  <c r="H40" i="5" s="1"/>
  <c r="E42" i="5"/>
  <c r="H42" i="5" s="1"/>
  <c r="G42" i="5"/>
  <c r="G45" i="5"/>
  <c r="E45" i="5"/>
  <c r="H45" i="5" s="1"/>
  <c r="G60" i="5"/>
  <c r="E60" i="5"/>
  <c r="H60" i="5" s="1"/>
  <c r="E62" i="5"/>
  <c r="H62" i="5" s="1"/>
  <c r="G62" i="5"/>
  <c r="G64" i="5"/>
  <c r="E64" i="5"/>
  <c r="H64" i="5" s="1"/>
  <c r="E66" i="5"/>
  <c r="H66" i="5" s="1"/>
  <c r="G66" i="5"/>
  <c r="E73" i="5"/>
  <c r="H73" i="5" s="1"/>
  <c r="G73" i="5"/>
  <c r="G78" i="5"/>
  <c r="E78" i="5"/>
  <c r="H78" i="5" s="1"/>
  <c r="G84" i="5"/>
  <c r="E84" i="5"/>
  <c r="H84" i="5" s="1"/>
  <c r="E89" i="5"/>
  <c r="H89" i="5" s="1"/>
  <c r="G89" i="5"/>
  <c r="G91" i="5"/>
  <c r="E91" i="5"/>
  <c r="H91" i="5" s="1"/>
  <c r="E93" i="5"/>
  <c r="H93" i="5" s="1"/>
  <c r="G93" i="5"/>
  <c r="H11" i="5"/>
  <c r="G31" i="5"/>
  <c r="B33" i="5"/>
  <c r="G47" i="5"/>
  <c r="B49" i="5"/>
  <c r="G54" i="5"/>
  <c r="H70" i="5"/>
  <c r="F89" i="5"/>
  <c r="E108" i="5"/>
  <c r="G109" i="5"/>
  <c r="E109" i="5"/>
  <c r="H109" i="5" s="1"/>
  <c r="G111" i="5"/>
  <c r="E111" i="5"/>
  <c r="H111" i="5" s="1"/>
  <c r="G113" i="5"/>
  <c r="E113" i="5"/>
  <c r="H113" i="5" s="1"/>
  <c r="G115" i="5"/>
  <c r="E115" i="5"/>
  <c r="H115" i="5" s="1"/>
  <c r="E138" i="5"/>
  <c r="H138" i="5" s="1"/>
  <c r="G138" i="5"/>
  <c r="G140" i="5"/>
  <c r="E140" i="5"/>
  <c r="H140" i="5" s="1"/>
  <c r="E142" i="5"/>
  <c r="H142" i="5" s="1"/>
  <c r="G142" i="5"/>
  <c r="G144" i="5"/>
  <c r="E144" i="5"/>
  <c r="H144" i="5" s="1"/>
  <c r="E146" i="5"/>
  <c r="H146" i="5" s="1"/>
  <c r="G146" i="5"/>
  <c r="G148" i="5"/>
  <c r="E148" i="5"/>
  <c r="H148" i="5" s="1"/>
  <c r="E150" i="5"/>
  <c r="H150" i="5" s="1"/>
  <c r="G150" i="5"/>
  <c r="G152" i="5"/>
  <c r="E152" i="5"/>
  <c r="H152" i="5" s="1"/>
  <c r="E154" i="5"/>
  <c r="H154" i="5" s="1"/>
  <c r="G154" i="5"/>
  <c r="E161" i="5"/>
  <c r="H161" i="5" s="1"/>
  <c r="G161" i="5"/>
  <c r="E178" i="5"/>
  <c r="H178" i="5" s="1"/>
  <c r="G178" i="5"/>
  <c r="G180" i="5"/>
  <c r="E180" i="5"/>
  <c r="H180" i="5" s="1"/>
  <c r="E182" i="5"/>
  <c r="H182" i="5" s="1"/>
  <c r="G182" i="5"/>
  <c r="E189" i="5"/>
  <c r="H189" i="5" s="1"/>
  <c r="G189" i="5"/>
  <c r="G191" i="5"/>
  <c r="E191" i="5"/>
  <c r="H191" i="5" s="1"/>
  <c r="E196" i="5"/>
  <c r="H196" i="5" s="1"/>
  <c r="G196" i="5"/>
  <c r="G198" i="5"/>
  <c r="E198" i="5"/>
  <c r="H198" i="5" s="1"/>
  <c r="E200" i="5"/>
  <c r="H200" i="5" s="1"/>
  <c r="G200" i="5"/>
  <c r="G210" i="5"/>
  <c r="E210" i="5"/>
  <c r="H210" i="5" s="1"/>
  <c r="G218" i="5"/>
  <c r="E218" i="5"/>
  <c r="H218" i="5" s="1"/>
  <c r="G224" i="5"/>
  <c r="E224" i="5"/>
  <c r="H224" i="5" s="1"/>
  <c r="G232" i="5"/>
  <c r="E232" i="5"/>
  <c r="H232" i="5" s="1"/>
  <c r="G240" i="5"/>
  <c r="E240" i="5"/>
  <c r="H240" i="5" s="1"/>
  <c r="G11" i="5"/>
  <c r="B10" i="5"/>
  <c r="F11" i="5"/>
  <c r="E13" i="5"/>
  <c r="H13" i="5" s="1"/>
  <c r="G15" i="5"/>
  <c r="F15" i="5"/>
  <c r="E19" i="5"/>
  <c r="H19" i="5" s="1"/>
  <c r="B23" i="5"/>
  <c r="G25" i="5"/>
  <c r="F25" i="5"/>
  <c r="F26" i="5"/>
  <c r="E27" i="5"/>
  <c r="H27" i="5" s="1"/>
  <c r="G29" i="5"/>
  <c r="F29" i="5"/>
  <c r="F30" i="5"/>
  <c r="E31" i="5"/>
  <c r="H31" i="5" s="1"/>
  <c r="B37" i="5"/>
  <c r="G39" i="5"/>
  <c r="F39" i="5"/>
  <c r="E41" i="5"/>
  <c r="H41" i="5" s="1"/>
  <c r="G43" i="5"/>
  <c r="F43" i="5"/>
  <c r="E47" i="5"/>
  <c r="H47" i="5" s="1"/>
  <c r="D49" i="5"/>
  <c r="G52" i="5"/>
  <c r="F52" i="5"/>
  <c r="F53" i="5"/>
  <c r="E54" i="5"/>
  <c r="H54" i="5" s="1"/>
  <c r="B57" i="5"/>
  <c r="G59" i="5"/>
  <c r="F59" i="5"/>
  <c r="E61" i="5"/>
  <c r="H61" i="5" s="1"/>
  <c r="G63" i="5"/>
  <c r="F63" i="5"/>
  <c r="E65" i="5"/>
  <c r="H65" i="5" s="1"/>
  <c r="G67" i="5"/>
  <c r="F67" i="5"/>
  <c r="G70" i="5"/>
  <c r="B69" i="5"/>
  <c r="F70" i="5"/>
  <c r="E72" i="5"/>
  <c r="H72" i="5" s="1"/>
  <c r="G77" i="5"/>
  <c r="F77" i="5"/>
  <c r="E82" i="5"/>
  <c r="F82" i="5" s="1"/>
  <c r="G83" i="5"/>
  <c r="F83" i="5"/>
  <c r="F84" i="5"/>
  <c r="E88" i="5"/>
  <c r="H88" i="5" s="1"/>
  <c r="G90" i="5"/>
  <c r="F90" i="5"/>
  <c r="E92" i="5"/>
  <c r="H92" i="5" s="1"/>
  <c r="G98" i="5"/>
  <c r="E98" i="5"/>
  <c r="H98" i="5" s="1"/>
  <c r="G100" i="5"/>
  <c r="E100" i="5"/>
  <c r="H100" i="5" s="1"/>
  <c r="G102" i="5"/>
  <c r="E102" i="5"/>
  <c r="H102" i="5" s="1"/>
  <c r="G104" i="5"/>
  <c r="E104" i="5"/>
  <c r="H104" i="5" s="1"/>
  <c r="G108" i="5"/>
  <c r="G110" i="5"/>
  <c r="G112" i="5"/>
  <c r="G114" i="5"/>
  <c r="G116" i="5"/>
  <c r="E122" i="5"/>
  <c r="H122" i="5" s="1"/>
  <c r="G122" i="5"/>
  <c r="E130" i="5"/>
  <c r="H130" i="5" s="1"/>
  <c r="G130" i="5"/>
  <c r="G132" i="5"/>
  <c r="G131" i="5" s="1"/>
  <c r="E132" i="5"/>
  <c r="F132" i="5" s="1"/>
  <c r="F131" i="5" s="1"/>
  <c r="E171" i="5"/>
  <c r="H171" i="5" s="1"/>
  <c r="G171" i="5"/>
  <c r="G173" i="5"/>
  <c r="E173" i="5"/>
  <c r="H173" i="5" s="1"/>
  <c r="G206" i="5"/>
  <c r="E206" i="5"/>
  <c r="H206" i="5" s="1"/>
  <c r="G214" i="5"/>
  <c r="E214" i="5"/>
  <c r="H214" i="5" s="1"/>
  <c r="G228" i="5"/>
  <c r="E228" i="5"/>
  <c r="H228" i="5" s="1"/>
  <c r="G236" i="5"/>
  <c r="E236" i="5"/>
  <c r="H236" i="5" s="1"/>
  <c r="G262" i="5"/>
  <c r="E262" i="5"/>
  <c r="H262" i="5" s="1"/>
  <c r="F97" i="5"/>
  <c r="F99" i="5"/>
  <c r="F101" i="5"/>
  <c r="F103" i="5"/>
  <c r="F105" i="5"/>
  <c r="F108" i="5"/>
  <c r="F110" i="5"/>
  <c r="F112" i="5"/>
  <c r="F114" i="5"/>
  <c r="F116" i="5"/>
  <c r="F122" i="5"/>
  <c r="G137" i="5"/>
  <c r="B136" i="5"/>
  <c r="H158" i="5"/>
  <c r="H165" i="5"/>
  <c r="B169" i="5"/>
  <c r="B176" i="5"/>
  <c r="H186" i="5"/>
  <c r="G195" i="5"/>
  <c r="B220" i="5"/>
  <c r="B202" i="5" s="1"/>
  <c r="G229" i="5"/>
  <c r="G237" i="5"/>
  <c r="G308" i="5"/>
  <c r="E308" i="5"/>
  <c r="H315" i="5"/>
  <c r="F315" i="5"/>
  <c r="G316" i="5"/>
  <c r="E316" i="5"/>
  <c r="B107" i="5"/>
  <c r="E121" i="5"/>
  <c r="H121" i="5" s="1"/>
  <c r="G123" i="5"/>
  <c r="F123" i="5"/>
  <c r="G125" i="5"/>
  <c r="B124" i="5"/>
  <c r="F125" i="5"/>
  <c r="E129" i="5"/>
  <c r="H129" i="5" s="1"/>
  <c r="E134" i="5"/>
  <c r="H134" i="5" s="1"/>
  <c r="D136" i="5"/>
  <c r="G139" i="5"/>
  <c r="F139" i="5"/>
  <c r="E141" i="5"/>
  <c r="H141" i="5" s="1"/>
  <c r="G143" i="5"/>
  <c r="F143" i="5"/>
  <c r="E145" i="5"/>
  <c r="H145" i="5" s="1"/>
  <c r="G147" i="5"/>
  <c r="F147" i="5"/>
  <c r="E149" i="5"/>
  <c r="H149" i="5" s="1"/>
  <c r="G151" i="5"/>
  <c r="F151" i="5"/>
  <c r="E153" i="5"/>
  <c r="H153" i="5" s="1"/>
  <c r="G155" i="5"/>
  <c r="F155" i="5"/>
  <c r="G158" i="5"/>
  <c r="B157" i="5"/>
  <c r="F158" i="5"/>
  <c r="E160" i="5"/>
  <c r="H160" i="5" s="1"/>
  <c r="G162" i="5"/>
  <c r="F162" i="5"/>
  <c r="G165" i="5"/>
  <c r="B164" i="5"/>
  <c r="F165" i="5"/>
  <c r="E167" i="5"/>
  <c r="H167" i="5" s="1"/>
  <c r="D169" i="5"/>
  <c r="G172" i="5"/>
  <c r="F172" i="5"/>
  <c r="E174" i="5"/>
  <c r="H174" i="5" s="1"/>
  <c r="D176" i="5"/>
  <c r="G179" i="5"/>
  <c r="F179" i="5"/>
  <c r="E181" i="5"/>
  <c r="H181" i="5" s="1"/>
  <c r="G183" i="5"/>
  <c r="F183" i="5"/>
  <c r="G186" i="5"/>
  <c r="B185" i="5"/>
  <c r="F186" i="5"/>
  <c r="E188" i="5"/>
  <c r="H188" i="5" s="1"/>
  <c r="G190" i="5"/>
  <c r="F190" i="5"/>
  <c r="E195" i="5"/>
  <c r="H195" i="5" s="1"/>
  <c r="G197" i="5"/>
  <c r="F197" i="5"/>
  <c r="E199" i="5"/>
  <c r="H199" i="5" s="1"/>
  <c r="G204" i="5"/>
  <c r="F204" i="5"/>
  <c r="F208" i="5"/>
  <c r="G208" i="5"/>
  <c r="F216" i="5"/>
  <c r="G216" i="5"/>
  <c r="F222" i="5"/>
  <c r="G222" i="5"/>
  <c r="F230" i="5"/>
  <c r="G230" i="5"/>
  <c r="F238" i="5"/>
  <c r="G238" i="5"/>
  <c r="D247" i="5"/>
  <c r="H311" i="5"/>
  <c r="F311" i="5"/>
  <c r="G312" i="5"/>
  <c r="E312" i="5"/>
  <c r="G205" i="5"/>
  <c r="F205" i="5"/>
  <c r="F206" i="5"/>
  <c r="E207" i="5"/>
  <c r="H207" i="5" s="1"/>
  <c r="G209" i="5"/>
  <c r="F209" i="5"/>
  <c r="F210" i="5"/>
  <c r="E211" i="5"/>
  <c r="H211" i="5" s="1"/>
  <c r="G213" i="5"/>
  <c r="F213" i="5"/>
  <c r="F214" i="5"/>
  <c r="E215" i="5"/>
  <c r="H215" i="5" s="1"/>
  <c r="G217" i="5"/>
  <c r="F217" i="5"/>
  <c r="F218" i="5"/>
  <c r="E219" i="5"/>
  <c r="H219" i="5" s="1"/>
  <c r="D220" i="5"/>
  <c r="D202" i="5" s="1"/>
  <c r="G223" i="5"/>
  <c r="F223" i="5"/>
  <c r="E225" i="5"/>
  <c r="H225" i="5" s="1"/>
  <c r="G227" i="5"/>
  <c r="F227" i="5"/>
  <c r="E229" i="5"/>
  <c r="H229" i="5" s="1"/>
  <c r="G231" i="5"/>
  <c r="F231" i="5"/>
  <c r="E233" i="5"/>
  <c r="H233" i="5" s="1"/>
  <c r="G235" i="5"/>
  <c r="F235" i="5"/>
  <c r="E237" i="5"/>
  <c r="H237" i="5" s="1"/>
  <c r="G239" i="5"/>
  <c r="F239" i="5"/>
  <c r="E241" i="5"/>
  <c r="H241" i="5" s="1"/>
  <c r="G245" i="5"/>
  <c r="F245" i="5"/>
  <c r="G248" i="5"/>
  <c r="B247" i="5"/>
  <c r="F248" i="5"/>
  <c r="E250" i="5"/>
  <c r="H250" i="5" s="1"/>
  <c r="G252" i="5"/>
  <c r="F252" i="5"/>
  <c r="G255" i="5"/>
  <c r="B254" i="5"/>
  <c r="F255" i="5"/>
  <c r="E258" i="5"/>
  <c r="H258" i="5" s="1"/>
  <c r="B271" i="5"/>
  <c r="B302" i="5" s="1"/>
  <c r="H309" i="5"/>
  <c r="F309" i="5"/>
  <c r="G310" i="5"/>
  <c r="E310" i="5"/>
  <c r="H313" i="5"/>
  <c r="F313" i="5"/>
  <c r="G314" i="5"/>
  <c r="E314" i="5"/>
  <c r="G260" i="5"/>
  <c r="F260" i="5"/>
  <c r="E264" i="5"/>
  <c r="H264" i="5" s="1"/>
  <c r="G272" i="5"/>
  <c r="H273" i="5"/>
  <c r="F273" i="5"/>
  <c r="G274" i="5"/>
  <c r="E274" i="5"/>
  <c r="H275" i="5"/>
  <c r="F275" i="5"/>
  <c r="G276" i="5"/>
  <c r="E276" i="5"/>
  <c r="G279" i="5"/>
  <c r="E279" i="5"/>
  <c r="H281" i="5"/>
  <c r="F281" i="5"/>
  <c r="G283" i="5"/>
  <c r="E283" i="5"/>
  <c r="H285" i="5"/>
  <c r="F285" i="5"/>
  <c r="G287" i="5"/>
  <c r="E287" i="5"/>
  <c r="H289" i="5"/>
  <c r="F289" i="5"/>
  <c r="G291" i="5"/>
  <c r="E291" i="5"/>
  <c r="H293" i="5"/>
  <c r="F293" i="5"/>
  <c r="G295" i="5"/>
  <c r="E295" i="5"/>
  <c r="H299" i="5"/>
  <c r="F299" i="5"/>
  <c r="F196" i="5" l="1"/>
  <c r="F189" i="5"/>
  <c r="F182" i="5"/>
  <c r="F171" i="5"/>
  <c r="F142" i="5"/>
  <c r="F64" i="5"/>
  <c r="F60" i="5"/>
  <c r="F161" i="5"/>
  <c r="F150" i="5"/>
  <c r="F130" i="5"/>
  <c r="F73" i="5"/>
  <c r="F262" i="5"/>
  <c r="F191" i="5"/>
  <c r="F173" i="5"/>
  <c r="F93" i="5"/>
  <c r="F14" i="5"/>
  <c r="F264" i="5"/>
  <c r="F250" i="5"/>
  <c r="F233" i="5"/>
  <c r="F240" i="5"/>
  <c r="F236" i="5"/>
  <c r="F232" i="5"/>
  <c r="F228" i="5"/>
  <c r="F224" i="5"/>
  <c r="F241" i="5"/>
  <c r="F225" i="5"/>
  <c r="F211" i="5"/>
  <c r="F207" i="5"/>
  <c r="F219" i="5"/>
  <c r="F215" i="5"/>
  <c r="F198" i="5"/>
  <c r="F199" i="5"/>
  <c r="D266" i="5"/>
  <c r="D304" i="5" s="1"/>
  <c r="D319" i="5" s="1"/>
  <c r="F178" i="5"/>
  <c r="F154" i="5"/>
  <c r="F146" i="5"/>
  <c r="F138" i="5"/>
  <c r="F115" i="5"/>
  <c r="F113" i="5"/>
  <c r="F111" i="5"/>
  <c r="F109" i="5"/>
  <c r="F62" i="5"/>
  <c r="F55" i="5"/>
  <c r="F45" i="5"/>
  <c r="F40" i="5"/>
  <c r="F41" i="5"/>
  <c r="F27" i="5"/>
  <c r="F17" i="5"/>
  <c r="E269" i="5"/>
  <c r="F310" i="5"/>
  <c r="H310" i="5"/>
  <c r="G271" i="5"/>
  <c r="E221" i="5"/>
  <c r="G258" i="5"/>
  <c r="E203" i="5"/>
  <c r="G203" i="5"/>
  <c r="F124" i="5"/>
  <c r="G124" i="5"/>
  <c r="B119" i="5"/>
  <c r="B118" i="5" s="1"/>
  <c r="B266" i="5" s="1"/>
  <c r="B304" i="5" s="1"/>
  <c r="B319" i="5" s="1"/>
  <c r="F308" i="5"/>
  <c r="E317" i="5"/>
  <c r="H308" i="5"/>
  <c r="G249" i="5"/>
  <c r="E249" i="5"/>
  <c r="G188" i="5"/>
  <c r="F181" i="5"/>
  <c r="F174" i="5"/>
  <c r="G166" i="5"/>
  <c r="E166" i="5"/>
  <c r="G160" i="5"/>
  <c r="F153" i="5"/>
  <c r="G149" i="5"/>
  <c r="F145" i="5"/>
  <c r="G141" i="5"/>
  <c r="G134" i="5"/>
  <c r="G128" i="5"/>
  <c r="E128" i="5"/>
  <c r="G121" i="5"/>
  <c r="E50" i="5"/>
  <c r="F104" i="5"/>
  <c r="H295" i="5"/>
  <c r="F295" i="5"/>
  <c r="H291" i="5"/>
  <c r="F291" i="5"/>
  <c r="H287" i="5"/>
  <c r="F287" i="5"/>
  <c r="H283" i="5"/>
  <c r="F283" i="5"/>
  <c r="H279" i="5"/>
  <c r="F279" i="5"/>
  <c r="H276" i="5"/>
  <c r="F276" i="5"/>
  <c r="H274" i="5"/>
  <c r="F274" i="5"/>
  <c r="E272" i="5"/>
  <c r="G264" i="5"/>
  <c r="F312" i="5"/>
  <c r="H312" i="5"/>
  <c r="F258" i="5"/>
  <c r="G250" i="5"/>
  <c r="G241" i="5"/>
  <c r="G233" i="5"/>
  <c r="G225" i="5"/>
  <c r="G219" i="5"/>
  <c r="G211" i="5"/>
  <c r="F180" i="5"/>
  <c r="E177" i="5"/>
  <c r="E170" i="5"/>
  <c r="F152" i="5"/>
  <c r="F148" i="5"/>
  <c r="F144" i="5"/>
  <c r="F140" i="5"/>
  <c r="E137" i="5"/>
  <c r="F316" i="5"/>
  <c r="H316" i="5"/>
  <c r="G317" i="5"/>
  <c r="G256" i="5"/>
  <c r="E256" i="5"/>
  <c r="F237" i="5"/>
  <c r="F229" i="5"/>
  <c r="G221" i="5"/>
  <c r="G220" i="5" s="1"/>
  <c r="G215" i="5"/>
  <c r="G207" i="5"/>
  <c r="F200" i="5"/>
  <c r="G199" i="5"/>
  <c r="F195" i="5"/>
  <c r="G194" i="5"/>
  <c r="E194" i="5"/>
  <c r="F188" i="5"/>
  <c r="G187" i="5"/>
  <c r="E187" i="5"/>
  <c r="G181" i="5"/>
  <c r="G177" i="5"/>
  <c r="G174" i="5"/>
  <c r="G170" i="5"/>
  <c r="G167" i="5"/>
  <c r="G164" i="5" s="1"/>
  <c r="F160" i="5"/>
  <c r="G159" i="5"/>
  <c r="G157" i="5" s="1"/>
  <c r="E159" i="5"/>
  <c r="G153" i="5"/>
  <c r="F149" i="5"/>
  <c r="G145" i="5"/>
  <c r="F141" i="5"/>
  <c r="F134" i="5"/>
  <c r="G129" i="5"/>
  <c r="G126" i="5"/>
  <c r="E126" i="5"/>
  <c r="F121" i="5"/>
  <c r="G120" i="5"/>
  <c r="E120" i="5"/>
  <c r="G96" i="5"/>
  <c r="G95" i="5" s="1"/>
  <c r="E96" i="5"/>
  <c r="H132" i="5"/>
  <c r="H131" i="5" s="1"/>
  <c r="E131" i="5"/>
  <c r="G107" i="5"/>
  <c r="F91" i="5"/>
  <c r="F78" i="5"/>
  <c r="E38" i="5"/>
  <c r="G38" i="5"/>
  <c r="E24" i="5"/>
  <c r="G24" i="5"/>
  <c r="H108" i="5"/>
  <c r="E107" i="5"/>
  <c r="H107" i="5" s="1"/>
  <c r="F102" i="5"/>
  <c r="F98" i="5"/>
  <c r="G92" i="5"/>
  <c r="F88" i="5"/>
  <c r="G87" i="5"/>
  <c r="E87" i="5"/>
  <c r="G82" i="5"/>
  <c r="F72" i="5"/>
  <c r="G71" i="5"/>
  <c r="E71" i="5"/>
  <c r="F66" i="5"/>
  <c r="G65" i="5"/>
  <c r="F61" i="5"/>
  <c r="F54" i="5"/>
  <c r="F51" i="5"/>
  <c r="F47" i="5"/>
  <c r="F42" i="5"/>
  <c r="G41" i="5"/>
  <c r="F35" i="5"/>
  <c r="F31" i="5"/>
  <c r="F28" i="5"/>
  <c r="G27" i="5"/>
  <c r="F21" i="5"/>
  <c r="G19" i="5"/>
  <c r="F13" i="5"/>
  <c r="G12" i="5"/>
  <c r="E12" i="5"/>
  <c r="F314" i="5"/>
  <c r="H314" i="5"/>
  <c r="G254" i="5"/>
  <c r="G269" i="5"/>
  <c r="G302" i="5" s="1"/>
  <c r="F167" i="5"/>
  <c r="F129" i="5"/>
  <c r="H124" i="5"/>
  <c r="E76" i="5"/>
  <c r="G76" i="5"/>
  <c r="G75" i="5" s="1"/>
  <c r="E58" i="5"/>
  <c r="G58" i="5"/>
  <c r="E34" i="5"/>
  <c r="F100" i="5"/>
  <c r="F92" i="5"/>
  <c r="G88" i="5"/>
  <c r="G81" i="5"/>
  <c r="E81" i="5"/>
  <c r="G72" i="5"/>
  <c r="F65" i="5"/>
  <c r="G61" i="5"/>
  <c r="G50" i="5"/>
  <c r="G49" i="5" s="1"/>
  <c r="G34" i="5"/>
  <c r="G33" i="5" s="1"/>
  <c r="F19" i="5"/>
  <c r="G13" i="5"/>
  <c r="G185" i="5" l="1"/>
  <c r="G169" i="5"/>
  <c r="G176" i="5"/>
  <c r="G10" i="5"/>
  <c r="F107" i="5"/>
  <c r="G247" i="5"/>
  <c r="G136" i="5"/>
  <c r="G119" i="5"/>
  <c r="G80" i="5"/>
  <c r="G69" i="5"/>
  <c r="G37" i="5"/>
  <c r="H81" i="5"/>
  <c r="E80" i="5"/>
  <c r="H80" i="5" s="1"/>
  <c r="F81" i="5"/>
  <c r="F80" i="5" s="1"/>
  <c r="H34" i="5"/>
  <c r="E33" i="5"/>
  <c r="H33" i="5" s="1"/>
  <c r="F34" i="5"/>
  <c r="F33" i="5" s="1"/>
  <c r="H76" i="5"/>
  <c r="E75" i="5"/>
  <c r="H75" i="5" s="1"/>
  <c r="F76" i="5"/>
  <c r="F75" i="5" s="1"/>
  <c r="H12" i="5"/>
  <c r="E10" i="5"/>
  <c r="F12" i="5"/>
  <c r="F10" i="5" s="1"/>
  <c r="H71" i="5"/>
  <c r="E69" i="5"/>
  <c r="H69" i="5" s="1"/>
  <c r="F71" i="5"/>
  <c r="F69" i="5" s="1"/>
  <c r="H87" i="5"/>
  <c r="E86" i="5"/>
  <c r="H86" i="5" s="1"/>
  <c r="F87" i="5"/>
  <c r="F86" i="5" s="1"/>
  <c r="G57" i="5"/>
  <c r="G86" i="5"/>
  <c r="G23" i="5"/>
  <c r="H38" i="5"/>
  <c r="E37" i="5"/>
  <c r="H37" i="5" s="1"/>
  <c r="F38" i="5"/>
  <c r="F37" i="5" s="1"/>
  <c r="H96" i="5"/>
  <c r="E95" i="5"/>
  <c r="H95" i="5" s="1"/>
  <c r="F96" i="5"/>
  <c r="F95" i="5" s="1"/>
  <c r="H120" i="5"/>
  <c r="E119" i="5"/>
  <c r="F120" i="5"/>
  <c r="F119" i="5" s="1"/>
  <c r="H126" i="5"/>
  <c r="F126" i="5"/>
  <c r="H187" i="5"/>
  <c r="E185" i="5"/>
  <c r="H185" i="5" s="1"/>
  <c r="F187" i="5"/>
  <c r="F185" i="5" s="1"/>
  <c r="G193" i="5"/>
  <c r="H137" i="5"/>
  <c r="E136" i="5"/>
  <c r="H136" i="5" s="1"/>
  <c r="F137" i="5"/>
  <c r="F136" i="5" s="1"/>
  <c r="H170" i="5"/>
  <c r="E169" i="5"/>
  <c r="H169" i="5" s="1"/>
  <c r="F170" i="5"/>
  <c r="F169" i="5" s="1"/>
  <c r="H177" i="5"/>
  <c r="E176" i="5"/>
  <c r="H176" i="5" s="1"/>
  <c r="F177" i="5"/>
  <c r="F176" i="5" s="1"/>
  <c r="G127" i="5"/>
  <c r="H166" i="5"/>
  <c r="F166" i="5"/>
  <c r="F164" i="5" s="1"/>
  <c r="E164" i="5"/>
  <c r="H164" i="5" s="1"/>
  <c r="H249" i="5"/>
  <c r="E247" i="5"/>
  <c r="H247" i="5" s="1"/>
  <c r="F249" i="5"/>
  <c r="F247" i="5" s="1"/>
  <c r="F317" i="5"/>
  <c r="G202" i="5"/>
  <c r="H58" i="5"/>
  <c r="E57" i="5"/>
  <c r="H57" i="5" s="1"/>
  <c r="F58" i="5"/>
  <c r="F57" i="5" s="1"/>
  <c r="H24" i="5"/>
  <c r="E23" i="5"/>
  <c r="H23" i="5" s="1"/>
  <c r="F24" i="5"/>
  <c r="F23" i="5" s="1"/>
  <c r="H159" i="5"/>
  <c r="E157" i="5"/>
  <c r="H157" i="5" s="1"/>
  <c r="F159" i="5"/>
  <c r="F157" i="5" s="1"/>
  <c r="H194" i="5"/>
  <c r="E193" i="5"/>
  <c r="H193" i="5" s="1"/>
  <c r="F194" i="5"/>
  <c r="F193" i="5" s="1"/>
  <c r="H256" i="5"/>
  <c r="E254" i="5"/>
  <c r="H254" i="5" s="1"/>
  <c r="F256" i="5"/>
  <c r="F254" i="5" s="1"/>
  <c r="H272" i="5"/>
  <c r="E271" i="5"/>
  <c r="H271" i="5" s="1"/>
  <c r="F272" i="5"/>
  <c r="F271" i="5" s="1"/>
  <c r="H50" i="5"/>
  <c r="E49" i="5"/>
  <c r="H49" i="5" s="1"/>
  <c r="F50" i="5"/>
  <c r="F49" i="5" s="1"/>
  <c r="H128" i="5"/>
  <c r="E127" i="5"/>
  <c r="H127" i="5" s="1"/>
  <c r="F128" i="5"/>
  <c r="F127" i="5" s="1"/>
  <c r="H317" i="5"/>
  <c r="H203" i="5"/>
  <c r="F203" i="5"/>
  <c r="H221" i="5"/>
  <c r="E220" i="5"/>
  <c r="H220" i="5" s="1"/>
  <c r="F221" i="5"/>
  <c r="F220" i="5" s="1"/>
  <c r="E302" i="5"/>
  <c r="H269" i="5"/>
  <c r="F269" i="5"/>
  <c r="G118" i="5" l="1"/>
  <c r="G266" i="5" s="1"/>
  <c r="G304" i="5" s="1"/>
  <c r="G319" i="5" s="1"/>
  <c r="F202" i="5"/>
  <c r="F302" i="5"/>
  <c r="E202" i="5"/>
  <c r="H202" i="5" s="1"/>
  <c r="F118" i="5"/>
  <c r="F266" i="5" s="1"/>
  <c r="H302" i="5"/>
  <c r="H119" i="5"/>
  <c r="E118" i="5"/>
  <c r="H118" i="5" s="1"/>
  <c r="H10" i="5"/>
  <c r="F304" i="5" l="1"/>
  <c r="F319" i="5" s="1"/>
  <c r="E266" i="5"/>
  <c r="H266" i="5" l="1"/>
  <c r="E304" i="5"/>
  <c r="H304" i="5" l="1"/>
  <c r="E319" i="5"/>
  <c r="H319" i="5" s="1"/>
  <c r="P53" i="3" l="1"/>
  <c r="Q53" i="3"/>
  <c r="J53" i="3"/>
  <c r="N53" i="3"/>
  <c r="M53" i="3"/>
  <c r="N52" i="3"/>
  <c r="Q52" i="3"/>
  <c r="M52" i="3"/>
  <c r="P50" i="3"/>
  <c r="Q50" i="3"/>
  <c r="J50" i="3"/>
  <c r="M50" i="3"/>
  <c r="C48" i="3"/>
  <c r="N46" i="3"/>
  <c r="Q46" i="3"/>
  <c r="M46" i="3"/>
  <c r="P45" i="3"/>
  <c r="Q45" i="3"/>
  <c r="J45" i="3"/>
  <c r="M45" i="3"/>
  <c r="N44" i="3"/>
  <c r="J44" i="3"/>
  <c r="Q44" i="3"/>
  <c r="P44" i="3"/>
  <c r="M44" i="3"/>
  <c r="P43" i="3"/>
  <c r="Q43" i="3"/>
  <c r="J43" i="3"/>
  <c r="N43" i="3"/>
  <c r="M43" i="3"/>
  <c r="N42" i="3"/>
  <c r="Q42" i="3"/>
  <c r="M42" i="3"/>
  <c r="P41" i="3"/>
  <c r="Q41" i="3"/>
  <c r="J41" i="3"/>
  <c r="M41" i="3"/>
  <c r="N40" i="3"/>
  <c r="J40" i="3"/>
  <c r="Q40" i="3"/>
  <c r="P40" i="3"/>
  <c r="M40" i="3"/>
  <c r="P39" i="3"/>
  <c r="Q39" i="3"/>
  <c r="J39" i="3"/>
  <c r="N39" i="3"/>
  <c r="M39" i="3"/>
  <c r="P38" i="3"/>
  <c r="M38" i="3"/>
  <c r="N37" i="3"/>
  <c r="J37" i="3"/>
  <c r="Q37" i="3"/>
  <c r="P37" i="3"/>
  <c r="M37" i="3"/>
  <c r="P36" i="3"/>
  <c r="Q36" i="3"/>
  <c r="J36" i="3"/>
  <c r="N36" i="3"/>
  <c r="M36" i="3"/>
  <c r="N35" i="3"/>
  <c r="Q35" i="3"/>
  <c r="P35" i="3"/>
  <c r="M35" i="3"/>
  <c r="P34" i="3"/>
  <c r="Q34" i="3"/>
  <c r="J34" i="3"/>
  <c r="N34" i="3"/>
  <c r="M34" i="3"/>
  <c r="N33" i="3"/>
  <c r="J33" i="3"/>
  <c r="Q33" i="3"/>
  <c r="P33" i="3"/>
  <c r="M33" i="3"/>
  <c r="Q32" i="3"/>
  <c r="P32" i="3"/>
  <c r="N32" i="3"/>
  <c r="M32" i="3"/>
  <c r="P31" i="3"/>
  <c r="Q31" i="3"/>
  <c r="J31" i="3"/>
  <c r="N31" i="3"/>
  <c r="M31" i="3"/>
  <c r="N30" i="3"/>
  <c r="Q30" i="3"/>
  <c r="P30" i="3"/>
  <c r="M30" i="3"/>
  <c r="P29" i="3"/>
  <c r="Q29" i="3"/>
  <c r="J29" i="3"/>
  <c r="N29" i="3"/>
  <c r="M29" i="3"/>
  <c r="N28" i="3"/>
  <c r="Q28" i="3"/>
  <c r="P28" i="3"/>
  <c r="M28" i="3"/>
  <c r="P27" i="3"/>
  <c r="Q27" i="3"/>
  <c r="J27" i="3"/>
  <c r="N27" i="3"/>
  <c r="M27" i="3"/>
  <c r="N26" i="3"/>
  <c r="Q26" i="3"/>
  <c r="P26" i="3"/>
  <c r="M26" i="3"/>
  <c r="N25" i="3"/>
  <c r="H25" i="3"/>
  <c r="H24" i="3"/>
  <c r="Q24" i="3"/>
  <c r="P24" i="3"/>
  <c r="N24" i="3"/>
  <c r="M24" i="3"/>
  <c r="P23" i="3"/>
  <c r="N23" i="3"/>
  <c r="H23" i="3"/>
  <c r="H22" i="3"/>
  <c r="Q22" i="3"/>
  <c r="P22" i="3"/>
  <c r="N22" i="3"/>
  <c r="M22" i="3"/>
  <c r="P21" i="3"/>
  <c r="N21" i="3"/>
  <c r="H21" i="3"/>
  <c r="H20" i="3"/>
  <c r="Q20" i="3"/>
  <c r="P20" i="3"/>
  <c r="N20" i="3"/>
  <c r="M20" i="3"/>
  <c r="P19" i="3"/>
  <c r="N19" i="3"/>
  <c r="H19" i="3"/>
  <c r="H18" i="3"/>
  <c r="Q18" i="3"/>
  <c r="P18" i="3"/>
  <c r="N18" i="3"/>
  <c r="M18" i="3"/>
  <c r="P17" i="3"/>
  <c r="N17" i="3"/>
  <c r="H17" i="3"/>
  <c r="H16" i="3"/>
  <c r="Q16" i="3"/>
  <c r="P16" i="3"/>
  <c r="N16" i="3"/>
  <c r="M16" i="3"/>
  <c r="P15" i="3"/>
  <c r="N15" i="3"/>
  <c r="H15" i="3"/>
  <c r="H14" i="3"/>
  <c r="Q14" i="3"/>
  <c r="P14" i="3"/>
  <c r="N14" i="3"/>
  <c r="M14" i="3"/>
  <c r="Q13" i="3"/>
  <c r="M13" i="3"/>
  <c r="P13" i="3"/>
  <c r="N13" i="3"/>
  <c r="H13" i="3"/>
  <c r="Q12" i="3"/>
  <c r="P12" i="3"/>
  <c r="N12" i="3"/>
  <c r="M12" i="3"/>
  <c r="D10" i="3"/>
  <c r="J12" i="3" l="1"/>
  <c r="F10" i="3"/>
  <c r="J13" i="3"/>
  <c r="E15" i="3"/>
  <c r="O15" i="3" s="1"/>
  <c r="M15" i="3"/>
  <c r="Q15" i="3"/>
  <c r="E17" i="3"/>
  <c r="O17" i="3" s="1"/>
  <c r="M17" i="3"/>
  <c r="Q17" i="3"/>
  <c r="E19" i="3"/>
  <c r="O19" i="3" s="1"/>
  <c r="M19" i="3"/>
  <c r="Q19" i="3"/>
  <c r="E21" i="3"/>
  <c r="O21" i="3" s="1"/>
  <c r="M21" i="3"/>
  <c r="Q21" i="3"/>
  <c r="E23" i="3"/>
  <c r="O23" i="3" s="1"/>
  <c r="M23" i="3"/>
  <c r="Q23" i="3"/>
  <c r="E25" i="3"/>
  <c r="O25" i="3" s="1"/>
  <c r="M25" i="3"/>
  <c r="J26" i="3"/>
  <c r="J28" i="3"/>
  <c r="J30" i="3"/>
  <c r="J32" i="3"/>
  <c r="N38" i="3"/>
  <c r="P42" i="3"/>
  <c r="J42" i="3"/>
  <c r="N45" i="3"/>
  <c r="P52" i="3"/>
  <c r="F48" i="3"/>
  <c r="J48" i="3" s="1"/>
  <c r="J52" i="3"/>
  <c r="C10" i="3"/>
  <c r="C8" i="3" s="1"/>
  <c r="M8" i="3" s="1"/>
  <c r="E12" i="3"/>
  <c r="H12" i="3"/>
  <c r="E13" i="3"/>
  <c r="O13" i="3" s="1"/>
  <c r="E14" i="3"/>
  <c r="O14" i="3" s="1"/>
  <c r="E16" i="3"/>
  <c r="O16" i="3" s="1"/>
  <c r="E18" i="3"/>
  <c r="O18" i="3" s="1"/>
  <c r="E20" i="3"/>
  <c r="O20" i="3" s="1"/>
  <c r="E22" i="3"/>
  <c r="O22" i="3" s="1"/>
  <c r="E24" i="3"/>
  <c r="O24" i="3" s="1"/>
  <c r="J25" i="3"/>
  <c r="J35" i="3"/>
  <c r="N41" i="3"/>
  <c r="P46" i="3"/>
  <c r="J46" i="3"/>
  <c r="N50" i="3"/>
  <c r="D48" i="3"/>
  <c r="D8" i="3" s="1"/>
  <c r="N8" i="3" s="1"/>
  <c r="J14" i="3"/>
  <c r="J15" i="3"/>
  <c r="J16" i="3"/>
  <c r="J17" i="3"/>
  <c r="J18" i="3"/>
  <c r="J19" i="3"/>
  <c r="J20" i="3"/>
  <c r="J21" i="3"/>
  <c r="J22" i="3"/>
  <c r="J23" i="3"/>
  <c r="J24" i="3"/>
  <c r="K25" i="3"/>
  <c r="E26" i="3"/>
  <c r="O26" i="3" s="1"/>
  <c r="H26" i="3"/>
  <c r="E27" i="3"/>
  <c r="O27" i="3" s="1"/>
  <c r="H27" i="3"/>
  <c r="E28" i="3"/>
  <c r="O28" i="3" s="1"/>
  <c r="H28" i="3"/>
  <c r="E29" i="3"/>
  <c r="O29" i="3" s="1"/>
  <c r="H29" i="3"/>
  <c r="E30" i="3"/>
  <c r="O30" i="3" s="1"/>
  <c r="H30" i="3"/>
  <c r="E31" i="3"/>
  <c r="O31" i="3" s="1"/>
  <c r="H31" i="3"/>
  <c r="E32" i="3"/>
  <c r="O32" i="3" s="1"/>
  <c r="H32" i="3"/>
  <c r="J38" i="3"/>
  <c r="E33" i="3"/>
  <c r="O33" i="3" s="1"/>
  <c r="H33" i="3"/>
  <c r="E34" i="3"/>
  <c r="O34" i="3" s="1"/>
  <c r="H34" i="3"/>
  <c r="E35" i="3"/>
  <c r="O35" i="3" s="1"/>
  <c r="H35" i="3"/>
  <c r="E36" i="3"/>
  <c r="O36" i="3" s="1"/>
  <c r="H36" i="3"/>
  <c r="E37" i="3"/>
  <c r="O37" i="3" s="1"/>
  <c r="H37" i="3"/>
  <c r="E38" i="3"/>
  <c r="O38" i="3" s="1"/>
  <c r="Q38" i="3"/>
  <c r="H38" i="3"/>
  <c r="E39" i="3"/>
  <c r="O39" i="3" s="1"/>
  <c r="H39" i="3"/>
  <c r="E40" i="3"/>
  <c r="O40" i="3" s="1"/>
  <c r="H40" i="3"/>
  <c r="E41" i="3"/>
  <c r="O41" i="3" s="1"/>
  <c r="H41" i="3"/>
  <c r="E42" i="3"/>
  <c r="O42" i="3" s="1"/>
  <c r="H42" i="3"/>
  <c r="E43" i="3"/>
  <c r="O43" i="3" s="1"/>
  <c r="H43" i="3"/>
  <c r="E44" i="3"/>
  <c r="O44" i="3" s="1"/>
  <c r="H44" i="3"/>
  <c r="E45" i="3"/>
  <c r="O45" i="3" s="1"/>
  <c r="H45" i="3"/>
  <c r="E46" i="3"/>
  <c r="O46" i="3" s="1"/>
  <c r="H46" i="3"/>
  <c r="E50" i="3"/>
  <c r="H50" i="3"/>
  <c r="E52" i="3"/>
  <c r="O52" i="3" s="1"/>
  <c r="H52" i="3"/>
  <c r="E53" i="3"/>
  <c r="O53" i="3" s="1"/>
  <c r="H53" i="3"/>
  <c r="C7" i="2"/>
  <c r="B7" i="2"/>
  <c r="D6" i="2"/>
  <c r="D5" i="2"/>
  <c r="F6" i="2"/>
  <c r="G6" i="2" s="1"/>
  <c r="F5" i="2"/>
  <c r="G5" i="2" s="1"/>
  <c r="O50" i="3" l="1"/>
  <c r="E48" i="3"/>
  <c r="R50" i="3"/>
  <c r="G48" i="3"/>
  <c r="K48" i="3" s="1"/>
  <c r="K50" i="3"/>
  <c r="R43" i="3"/>
  <c r="K43" i="3"/>
  <c r="R39" i="3"/>
  <c r="K39" i="3"/>
  <c r="K44" i="3"/>
  <c r="R44" i="3"/>
  <c r="R36" i="3"/>
  <c r="K36" i="3"/>
  <c r="R23" i="3"/>
  <c r="K23" i="3"/>
  <c r="R21" i="3"/>
  <c r="K21" i="3"/>
  <c r="R19" i="3"/>
  <c r="K19" i="3"/>
  <c r="R17" i="3"/>
  <c r="K17" i="3"/>
  <c r="R15" i="3"/>
  <c r="K15" i="3"/>
  <c r="K37" i="3"/>
  <c r="R37" i="3"/>
  <c r="R29" i="3"/>
  <c r="K29" i="3"/>
  <c r="O12" i="3"/>
  <c r="E10" i="3"/>
  <c r="K42" i="3"/>
  <c r="R42" i="3"/>
  <c r="K35" i="3"/>
  <c r="R35" i="3"/>
  <c r="R32" i="3"/>
  <c r="K32" i="3"/>
  <c r="K28" i="3"/>
  <c r="R28" i="3"/>
  <c r="I48" i="3"/>
  <c r="H48" i="3"/>
  <c r="R53" i="3"/>
  <c r="K53" i="3"/>
  <c r="R45" i="3"/>
  <c r="K45" i="3"/>
  <c r="R41" i="3"/>
  <c r="K41" i="3"/>
  <c r="K40" i="3"/>
  <c r="R40" i="3"/>
  <c r="K38" i="3"/>
  <c r="R38" i="3"/>
  <c r="R34" i="3"/>
  <c r="K34" i="3"/>
  <c r="R24" i="3"/>
  <c r="K24" i="3"/>
  <c r="R22" i="3"/>
  <c r="K22" i="3"/>
  <c r="R20" i="3"/>
  <c r="K20" i="3"/>
  <c r="R18" i="3"/>
  <c r="K18" i="3"/>
  <c r="R16" i="3"/>
  <c r="K16" i="3"/>
  <c r="R14" i="3"/>
  <c r="K14" i="3"/>
  <c r="K46" i="3"/>
  <c r="R46" i="3"/>
  <c r="K33" i="3"/>
  <c r="R33" i="3"/>
  <c r="R31" i="3"/>
  <c r="K31" i="3"/>
  <c r="R27" i="3"/>
  <c r="K27" i="3"/>
  <c r="H10" i="3"/>
  <c r="H8" i="3" s="1"/>
  <c r="K52" i="3"/>
  <c r="R52" i="3"/>
  <c r="K30" i="3"/>
  <c r="R30" i="3"/>
  <c r="K26" i="3"/>
  <c r="R26" i="3"/>
  <c r="R13" i="3"/>
  <c r="K13" i="3"/>
  <c r="J10" i="3"/>
  <c r="F8" i="3"/>
  <c r="R12" i="3"/>
  <c r="K12" i="3"/>
  <c r="G10" i="3"/>
  <c r="D7" i="2"/>
  <c r="F8" i="2"/>
  <c r="B8" i="2" s="1"/>
  <c r="G8" i="2"/>
  <c r="C8" i="2" s="1"/>
  <c r="K10" i="3" l="1"/>
  <c r="G8" i="3"/>
  <c r="Q8" i="3"/>
  <c r="J8" i="3"/>
  <c r="P8" i="3"/>
  <c r="I10" i="3"/>
  <c r="I8" i="3" s="1"/>
  <c r="E8" i="3"/>
  <c r="O8" i="3" s="1"/>
  <c r="R8" i="3" l="1"/>
  <c r="K8" i="3"/>
</calcChain>
</file>

<file path=xl/sharedStrings.xml><?xml version="1.0" encoding="utf-8"?>
<sst xmlns="http://schemas.openxmlformats.org/spreadsheetml/2006/main" count="366" uniqueCount="351">
  <si>
    <t>All Departments</t>
  </si>
  <si>
    <t>in millions</t>
  </si>
  <si>
    <t>CUMULATIVE</t>
  </si>
  <si>
    <t>JAN</t>
  </si>
  <si>
    <t>FEB</t>
  </si>
  <si>
    <t>Monthly NCA Credited</t>
  </si>
  <si>
    <t>Monthly NCA Utilized</t>
  </si>
  <si>
    <t>NCA UtilIzed / NCAs Credited - Flow</t>
  </si>
  <si>
    <t>NCA UtilIzed / NCAs Credited - Cumulative</t>
  </si>
  <si>
    <t>AS OF FEB</t>
  </si>
  <si>
    <t>NCAs CREDITED VS NCA UTILIZATION, JANUARY-FEBRUARY 2018</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</si>
  <si>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</si>
  <si>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FEBRUARY 28, 2018</t>
  </si>
  <si>
    <t>(in thousand pesos)</t>
  </si>
  <si>
    <r>
      <t>DEPARTMENT</t>
    </r>
    <r>
      <rPr>
        <sz val="10"/>
        <rFont val="Arial"/>
        <family val="2"/>
      </rPr>
      <t xml:space="preserve">
</t>
    </r>
    <r>
      <rPr>
        <sz val="8"/>
        <rFont val="Arial"/>
        <family val="2"/>
      </rPr>
      <t>(1)</t>
    </r>
  </si>
  <si>
    <r>
      <t>NCA RELEASES</t>
    </r>
    <r>
      <rPr>
        <vertAlign val="superscript"/>
        <sz val="10"/>
        <rFont val="Arial"/>
        <family val="2"/>
      </rPr>
      <t>/3</t>
    </r>
  </si>
  <si>
    <r>
      <t>NCAs UTILIZED</t>
    </r>
    <r>
      <rPr>
        <vertAlign val="superscript"/>
        <sz val="10"/>
        <rFont val="Arial"/>
        <family val="2"/>
      </rPr>
      <t>/4</t>
    </r>
  </si>
  <si>
    <t xml:space="preserve">UNUSED NCAs </t>
  </si>
  <si>
    <r>
      <t xml:space="preserve">UTILIZATION RATIO (%) </t>
    </r>
    <r>
      <rPr>
        <vertAlign val="superscript"/>
        <sz val="10"/>
        <rFont val="Arial"/>
        <family val="2"/>
      </rPr>
      <t>/5</t>
    </r>
  </si>
  <si>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</si>
  <si>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</si>
  <si>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</si>
  <si>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</si>
  <si>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</si>
  <si>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</si>
  <si>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</si>
  <si>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</si>
  <si>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</si>
  <si>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</si>
  <si>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</si>
  <si>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</si>
  <si>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</si>
  <si>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</si>
  <si>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</si>
  <si>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</si>
  <si>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</si>
  <si>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</si>
  <si>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</si>
  <si>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</si>
  <si>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</si>
  <si>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</si>
  <si>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</si>
  <si>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</si>
  <si>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</si>
  <si>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</si>
  <si>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</si>
  <si>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</si>
  <si>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</si>
  <si>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</si>
  <si>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</si>
  <si>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</si>
  <si>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</si>
  <si>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</si>
  <si>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</si>
  <si>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</si>
  <si>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</si>
  <si>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</si>
  <si>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</si>
  <si>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</si>
  <si>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</si>
  <si>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</si>
  <si>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</si>
  <si>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</si>
  <si>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</si>
  <si>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 xml:space="preserve">          </t>
  </si>
  <si>
    <t>/1</t>
  </si>
  <si>
    <t>Source: Report of MDS-Government Servicing Banks as of February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</si>
  <si>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</si>
  <si>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</si>
  <si>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</si>
  <si>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</si>
  <si>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</si>
  <si>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</si>
  <si>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</si>
  <si>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</si>
  <si>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</si>
  <si>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</si>
  <si>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</si>
  <si>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</si>
  <si>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</si>
  <si>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</si>
  <si>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February 28, 2018</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</si>
  <si>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</si>
  <si>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</si>
  <si>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</si>
  <si>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</si>
  <si>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</si>
  <si>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</si>
  <si>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</si>
  <si>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</si>
  <si>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</si>
  <si>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</si>
  <si>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</si>
  <si>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</si>
  <si>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</si>
  <si>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</si>
  <si>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</si>
  <si>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</si>
  <si>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</si>
  <si>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</si>
  <si>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</si>
  <si>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</si>
  <si>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</si>
  <si>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</si>
  <si>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</si>
  <si>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</si>
  <si>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</si>
  <si>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</si>
  <si>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</si>
  <si>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</si>
  <si>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</si>
  <si>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</si>
  <si>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</si>
  <si>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</si>
  <si>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</si>
  <si>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</si>
  <si>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</si>
  <si>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</si>
  <si>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</si>
  <si>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</si>
  <si>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</si>
  <si>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</si>
  <si>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</si>
  <si>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</si>
  <si>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</si>
  <si>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</si>
  <si>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</si>
  <si>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</si>
  <si>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</si>
  <si>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</si>
  <si>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</si>
  <si>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</si>
  <si>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</si>
  <si>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</si>
  <si>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</si>
  <si>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</si>
  <si>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</si>
  <si>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</si>
  <si>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</si>
  <si>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</si>
  <si>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</si>
  <si>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</si>
  <si>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</si>
  <si>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</si>
  <si>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</si>
  <si>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</si>
  <si>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</si>
  <si>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</si>
  <si>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</si>
  <si>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</si>
  <si>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</si>
  <si>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</si>
  <si>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</si>
  <si>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</si>
  <si>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</si>
  <si>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</si>
  <si>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</si>
  <si>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</si>
  <si>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</si>
  <si>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</si>
  <si>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</si>
  <si>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</si>
  <si>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</si>
  <si>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</si>
  <si>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</si>
  <si>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</si>
  <si>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</si>
  <si>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</si>
  <si>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</si>
  <si>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</si>
  <si>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</si>
  <si>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</si>
  <si>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</si>
  <si>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</si>
  <si>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</si>
  <si>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</si>
  <si>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</si>
  <si>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</si>
  <si>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</si>
  <si>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</si>
  <si>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</si>
  <si>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</si>
  <si>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</si>
  <si>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</si>
  <si>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</si>
  <si>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</si>
  <si>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</si>
  <si>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</si>
  <si>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</si>
  <si>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</si>
  <si>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</si>
  <si>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</si>
  <si>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</si>
  <si>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</si>
  <si>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</si>
  <si>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</si>
  <si>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</si>
  <si>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</si>
  <si>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</si>
  <si>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</si>
  <si>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</si>
  <si>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</si>
  <si>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</si>
  <si>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</si>
  <si>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</si>
  <si>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</si>
  <si>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</si>
  <si>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</si>
  <si>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</si>
  <si>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</si>
  <si>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</si>
  <si>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</si>
  <si>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</si>
  <si>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</si>
  <si>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</si>
  <si>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</si>
  <si>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</si>
  <si>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</si>
  <si>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</si>
  <si>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</si>
  <si>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</si>
  <si>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</si>
  <si>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</si>
  <si>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</si>
  <si>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</si>
  <si>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</si>
  <si>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</si>
  <si>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</si>
  <si>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</si>
  <si>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</si>
  <si>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</si>
  <si>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</si>
  <si>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</si>
  <si>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</si>
  <si>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</si>
  <si>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</si>
  <si>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</si>
  <si>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</si>
  <si>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</si>
  <si>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</si>
  <si>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</si>
  <si>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</si>
  <si>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</si>
  <si>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</si>
  <si>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</si>
  <si>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</si>
  <si>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</si>
  <si>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</si>
  <si>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</si>
  <si>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</si>
  <si>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</si>
  <si>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</si>
  <si>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</si>
  <si>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</si>
  <si>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</si>
  <si>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</si>
  <si>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</si>
  <si>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</si>
  <si>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</si>
  <si>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</si>
  <si>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</si>
  <si>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</si>
  <si>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</si>
  <si>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</si>
  <si>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</si>
  <si>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</si>
  <si>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</si>
  <si>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</si>
  <si>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</si>
  <si>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</si>
  <si>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</si>
  <si>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</si>
  <si>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</si>
  <si>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</si>
  <si>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</si>
  <si>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</si>
  <si>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</si>
  <si>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</si>
  <si>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</si>
  <si>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</si>
  <si>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</si>
  <si>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</si>
  <si>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</si>
  <si>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</si>
  <si>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</si>
  <si>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</si>
  <si>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</si>
  <si>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</si>
  <si>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</si>
  <si>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</si>
  <si>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</si>
  <si>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</si>
  <si>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</si>
  <si>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</si>
  <si>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</si>
  <si>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</si>
  <si>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</si>
  <si>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</si>
  <si>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</si>
  <si>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</si>
  <si>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</si>
  <si>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</si>
  <si>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</si>
  <si>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</si>
  <si>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</si>
  <si>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</si>
  <si>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</si>
  <si>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</si>
  <si>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</si>
  <si>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</si>
  <si>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</si>
  <si>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</si>
  <si>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</si>
  <si>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</si>
  <si>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</si>
  <si>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</si>
  <si>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</si>
  <si>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</si>
  <si>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</si>
  <si>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</si>
  <si>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</si>
  <si>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</si>
  <si>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</si>
  <si>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</si>
  <si>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</si>
  <si>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</si>
  <si>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</si>
  <si>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</si>
  <si>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</si>
  <si>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</si>
  <si>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</si>
  <si>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</si>
  <si>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</si>
  <si>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</si>
  <si>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</si>
  <si>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</si>
  <si>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</si>
  <si>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</si>
  <si>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</si>
  <si>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</si>
  <si>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</si>
  <si>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</si>
  <si>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</si>
  <si>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</si>
  <si>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LGUs</t>
  </si>
  <si>
    <r>
      <t xml:space="preserve">As of end        FEBRUARY
</t>
    </r>
    <r>
      <rPr>
        <sz val="8"/>
        <rFont val="Arial"/>
        <family val="2"/>
      </rPr>
      <t>(6)</t>
    </r>
  </si>
  <si>
    <r>
      <t xml:space="preserve">As of end        FEBRUARY
</t>
    </r>
    <r>
      <rPr>
        <sz val="8"/>
        <rFont val="Arial"/>
        <family val="2"/>
      </rPr>
      <t>(8) = (4) - (6)</t>
    </r>
  </si>
  <si>
    <r>
      <t xml:space="preserve">As of end FEBRUARY
</t>
    </r>
    <r>
      <rPr>
        <sz val="8"/>
        <rFont val="Arial"/>
        <family val="2"/>
      </rPr>
      <t>(10) = (6) / (4)</t>
    </r>
  </si>
  <si>
    <r>
      <t xml:space="preserve">As of end JANUARY
</t>
    </r>
    <r>
      <rPr>
        <sz val="8"/>
        <rFont val="Arial"/>
        <family val="2"/>
      </rPr>
      <t>(5)</t>
    </r>
  </si>
  <si>
    <r>
      <t xml:space="preserve">As of end JANUARY
</t>
    </r>
    <r>
      <rPr>
        <sz val="8"/>
        <rFont val="Arial"/>
        <family val="2"/>
      </rPr>
      <t>(7) = (2) - (5)</t>
    </r>
  </si>
  <si>
    <r>
      <t xml:space="preserve">As of end JANUARY
</t>
    </r>
    <r>
      <rPr>
        <sz val="8"/>
        <rFont val="Arial"/>
        <family val="2"/>
      </rPr>
      <t>(9) = (5) /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</si>
</sst>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33">
    <xf numFmtId="0" fontId="0" fillId="0" borderId="0" xfId="0"/>
    <xf numFmtId="41" fontId="0" fillId="0" borderId="0" xfId="0" applyNumberFormat="1"/>
    <xf numFmtId="164" fontId="0" fillId="0" borderId="0" xfId="0" applyNumberFormat="1"/>
    <xf numFmtId="0" fontId="0" fillId="0" borderId="0" xfId="0" applyAlignment="1">
      <alignment horizontal="center"/>
    </xf>
    <xf numFmtId="0" fontId="14" fillId="0" borderId="0" xfId="0" applyFont="1"/>
    <xf numFmtId="0" fontId="14" fillId="0" borderId="0" xfId="37" applyNumberFormat="1" applyFont="1" applyAlignment="1"/>
    <xf numFmtId="0" fontId="14" fillId="0" borderId="0" xfId="37" applyFont="1"/>
    <xf numFmtId="0" fontId="14" fillId="0" borderId="0" xfId="37" applyNumberFormat="1" applyFont="1"/>
    <xf numFmtId="164" fontId="14" fillId="0" borderId="0" xfId="43" applyNumberFormat="1" applyFont="1"/>
    <xf numFmtId="0" fontId="21" fillId="0" borderId="10" xfId="37" applyNumberFormat="1" applyFont="1" applyBorder="1" applyAlignment="1">
      <alignment horizontal="center" wrapText="1"/>
    </xf>
    <xf numFmtId="0" fontId="14" fillId="0" borderId="10" xfId="37" applyNumberFormat="1" applyFont="1" applyBorder="1" applyAlignment="1">
      <alignment horizontal="center" wrapText="1"/>
    </xf>
    <xf numFmtId="0" fontId="14" fillId="0" borderId="10" xfId="37" applyFont="1" applyBorder="1" applyAlignment="1">
      <alignment horizontal="center" wrapText="1"/>
    </xf>
    <xf numFmtId="0" fontId="14" fillId="0" borderId="0" xfId="37" applyFont="1" applyAlignment="1">
      <alignment horizontal="center" wrapText="1"/>
    </xf>
    <xf numFmtId="0" fontId="14" fillId="0" borderId="10" xfId="37" applyFont="1" applyBorder="1" applyAlignment="1">
      <alignment horizontal="center" wrapText="1"/>
    </xf>
    <xf numFmtId="0" fontId="14" fillId="0" borderId="0" xfId="37" applyNumberFormat="1" applyFont="1" applyAlignment="1">
      <alignment horizontal="center"/>
    </xf>
    <xf numFmtId="41" fontId="14" fillId="0" borderId="0" xfId="37" applyNumberFormat="1" applyFont="1"/>
    <xf numFmtId="0" fontId="22" fillId="0" borderId="0" xfId="37" applyNumberFormat="1" applyFont="1"/>
    <xf numFmtId="41" fontId="22" fillId="0" borderId="0" xfId="37" applyNumberFormat="1" applyFont="1"/>
    <xf numFmtId="164" fontId="23" fillId="0" borderId="0" xfId="43" applyNumberFormat="1" applyFont="1"/>
    <xf numFmtId="0" fontId="22" fillId="0" borderId="0" xfId="37" applyFont="1"/>
    <xf numFmtId="164" fontId="24" fillId="0" borderId="0" xfId="43" applyNumberFormat="1" applyFont="1"/>
    <xf numFmtId="41" fontId="25" fillId="0" borderId="0" xfId="37" applyNumberFormat="1" applyFont="1"/>
    <xf numFmtId="0" fontId="14" fillId="0" borderId="0" xfId="43" applyNumberFormat="1" applyFont="1"/>
    <xf numFmtId="0" fontId="14" fillId="0" borderId="0" xfId="37" applyNumberFormat="1" applyFont="1" applyFill="1"/>
    <xf numFmtId="0" fontId="14" fillId="0" borderId="0" xfId="37" applyNumberFormat="1" applyFont="1" applyAlignment="1">
      <alignment wrapText="1"/>
    </xf>
    <xf numFmtId="0" fontId="14" fillId="0" borderId="11" xfId="37" applyNumberFormat="1" applyFont="1" applyBorder="1"/>
    <xf numFmtId="41" fontId="14" fillId="0" borderId="11" xfId="37" applyNumberFormat="1" applyFont="1" applyBorder="1"/>
    <xf numFmtId="164" fontId="14" fillId="0" borderId="11" xfId="43" applyNumberFormat="1" applyFont="1" applyBorder="1"/>
    <xf numFmtId="0" fontId="14" fillId="0" borderId="0" xfId="37" applyNumberFormat="1" applyFont="1" applyBorder="1"/>
    <xf numFmtId="41" fontId="14" fillId="0" borderId="0" xfId="37" applyNumberFormat="1" applyFont="1" applyBorder="1"/>
    <xf numFmtId="164" fontId="14" fillId="0" borderId="0" xfId="43" applyNumberFormat="1" applyFont="1" applyBorder="1"/>
    <xf numFmtId="0" fontId="14" fillId="0" borderId="0" xfId="37" applyNumberFormat="1" applyFont="1" applyBorder="1" applyAlignment="1">
      <alignment horizontal="justify" wrapText="1"/>
    </xf>
    <xf numFmtId="0" fontId="14" fillId="0" borderId="0" xfId="37" applyNumberFormat="1" applyFont="1" applyBorder="1" applyAlignment="1">
      <alignment vertical="center"/>
    </xf>
    <xf numFmtId="0" fontId="26" fillId="24" borderId="0" xfId="37" applyFont="1" applyFill="1" applyAlignment="1"/>
    <xf numFmtId="0" fontId="19" fillId="24" borderId="0" xfId="37" applyFont="1" applyFill="1"/>
    <xf numFmtId="164" fontId="19" fillId="24" borderId="0" xfId="43" applyNumberFormat="1" applyFont="1" applyFill="1" applyBorder="1"/>
    <xf numFmtId="164" fontId="19" fillId="25" borderId="0" xfId="43" applyNumberFormat="1" applyFont="1" applyFill="1" applyBorder="1"/>
    <xf numFmtId="0" fontId="19" fillId="25" borderId="0" xfId="37" applyFont="1" applyFill="1"/>
    <xf numFmtId="0" fontId="19" fillId="0" borderId="0" xfId="37" applyFont="1" applyFill="1"/>
    <xf numFmtId="0" fontId="27" fillId="24" borderId="0" xfId="37" applyFont="1" applyFill="1" applyBorder="1" applyAlignment="1">
      <alignment horizontal="left"/>
    </xf>
    <xf numFmtId="41" fontId="19" fillId="24" borderId="0" xfId="37" applyNumberFormat="1" applyFont="1" applyFill="1" applyBorder="1" applyAlignment="1">
      <alignment horizontal="left"/>
    </xf>
    <xf numFmtId="41" fontId="19" fillId="25" borderId="0" xfId="37" applyNumberFormat="1" applyFont="1" applyFill="1" applyBorder="1" applyAlignment="1">
      <alignment horizontal="left"/>
    </xf>
    <xf numFmtId="0" fontId="19" fillId="25" borderId="0" xfId="37" applyFont="1" applyFill="1" applyBorder="1"/>
    <xf numFmtId="0" fontId="19" fillId="0" borderId="0" xfId="37" applyFont="1" applyFill="1" applyBorder="1"/>
    <xf numFmtId="0" fontId="28" fillId="24" borderId="0" xfId="37" applyFont="1" applyFill="1" applyBorder="1" applyAlignment="1">
      <alignment horizontal="left"/>
    </xf>
    <xf numFmtId="41" fontId="19" fillId="24" borderId="0" xfId="37" applyNumberFormat="1" applyFont="1" applyFill="1"/>
    <xf numFmtId="41" fontId="19" fillId="25" borderId="0" xfId="37" applyNumberFormat="1" applyFont="1" applyFill="1"/>
    <xf numFmtId="0" fontId="28" fillId="24" borderId="0" xfId="37" applyFont="1" applyFill="1" applyBorder="1"/>
    <xf numFmtId="41" fontId="19" fillId="24" borderId="0" xfId="37" applyNumberFormat="1" applyFont="1" applyFill="1" applyBorder="1"/>
    <xf numFmtId="41" fontId="19" fillId="25" borderId="0" xfId="37" applyNumberFormat="1" applyFont="1" applyFill="1" applyBorder="1"/>
    <xf numFmtId="0" fontId="28" fillId="26" borderId="12" xfId="37" applyFont="1" applyFill="1" applyBorder="1" applyAlignment="1">
      <alignment horizontal="center" vertical="center"/>
    </xf>
    <xf numFmtId="164" fontId="28" fillId="26" borderId="12" xfId="43" applyNumberFormat="1" applyFont="1" applyFill="1" applyBorder="1" applyAlignment="1"/>
    <xf numFmtId="164" fontId="28" fillId="26" borderId="13" xfId="43" applyNumberFormat="1" applyFont="1" applyFill="1" applyBorder="1" applyAlignment="1">
      <alignment horizontal="center"/>
    </xf>
    <xf numFmtId="164" fontId="28" fillId="26" borderId="14" xfId="43" applyNumberFormat="1" applyFont="1" applyFill="1" applyBorder="1" applyAlignment="1">
      <alignment horizontal="center"/>
    </xf>
    <xf numFmtId="164" fontId="28" fillId="26" borderId="14" xfId="43" applyNumberFormat="1" applyFont="1" applyFill="1" applyBorder="1" applyAlignment="1"/>
    <xf numFmtId="0" fontId="28" fillId="26" borderId="15" xfId="37" applyFont="1" applyFill="1" applyBorder="1" applyAlignment="1">
      <alignment horizontal="center" vertical="center"/>
    </xf>
    <xf numFmtId="0" fontId="29" fillId="26" borderId="15" xfId="37" applyFont="1" applyFill="1" applyBorder="1" applyAlignment="1">
      <alignment horizontal="center" vertical="center" wrapText="1"/>
    </xf>
    <xf numFmtId="164" fontId="28" fillId="26" borderId="11" xfId="43" applyNumberFormat="1" applyFont="1" applyFill="1" applyBorder="1" applyAlignment="1">
      <alignment horizontal="center"/>
    </xf>
    <xf numFmtId="164" fontId="28" fillId="26" borderId="16" xfId="43" applyNumberFormat="1" applyFont="1" applyFill="1" applyBorder="1" applyAlignment="1">
      <alignment horizontal="center"/>
    </xf>
    <xf numFmtId="0" fontId="28" fillId="26" borderId="15"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164" fontId="32" fillId="26" borderId="15" xfId="43" applyNumberFormat="1" applyFont="1" applyFill="1" applyBorder="1" applyAlignment="1">
      <alignment horizontal="center" vertical="center" wrapText="1"/>
    </xf>
    <xf numFmtId="0" fontId="28" fillId="26" borderId="18" xfId="37" applyFont="1" applyFill="1" applyBorder="1" applyAlignment="1">
      <alignment horizontal="center" vertical="center"/>
    </xf>
    <xf numFmtId="0" fontId="14" fillId="0" borderId="19" xfId="37" applyBorder="1"/>
    <xf numFmtId="0" fontId="28" fillId="26" borderId="10" xfId="37" applyFont="1" applyFill="1" applyBorder="1" applyAlignment="1">
      <alignment horizontal="center" vertical="center" wrapText="1"/>
    </xf>
    <xf numFmtId="0" fontId="28" fillId="26" borderId="19" xfId="37" applyFont="1" applyFill="1" applyBorder="1" applyAlignment="1">
      <alignment horizontal="center" vertical="center" wrapText="1"/>
    </xf>
    <xf numFmtId="0" fontId="28" fillId="26" borderId="16" xfId="37" applyFont="1" applyFill="1" applyBorder="1" applyAlignment="1">
      <alignment horizontal="center" vertical="center" wrapText="1"/>
    </xf>
    <xf numFmtId="164" fontId="32" fillId="26" borderId="19" xfId="43" applyNumberFormat="1" applyFont="1" applyFill="1" applyBorder="1" applyAlignment="1">
      <alignment horizontal="center" vertical="center" wrapText="1"/>
    </xf>
    <xf numFmtId="0" fontId="28" fillId="0" borderId="0" xfId="37" applyFont="1" applyAlignment="1">
      <alignment horizontal="center"/>
    </xf>
    <xf numFmtId="164" fontId="19" fillId="0" borderId="0" xfId="43" applyNumberFormat="1" applyFont="1" applyBorder="1"/>
    <xf numFmtId="0" fontId="19" fillId="0" borderId="0" xfId="37" applyFont="1"/>
    <xf numFmtId="0" fontId="28" fillId="0" borderId="0" xfId="37" applyFont="1" applyAlignment="1">
      <alignment horizontal="left"/>
    </xf>
    <xf numFmtId="0" fontId="34" fillId="0" borderId="0" xfId="37" applyFont="1" applyAlignment="1">
      <alignment horizontal="left" indent="1"/>
    </xf>
    <xf numFmtId="164" fontId="35" fillId="0" borderId="11" xfId="43" applyNumberFormat="1" applyFont="1" applyBorder="1" applyAlignment="1">
      <alignment horizontal="right"/>
    </xf>
    <xf numFmtId="164" fontId="36" fillId="0" borderId="0" xfId="43" applyNumberFormat="1" applyFont="1" applyBorder="1" applyAlignment="1"/>
    <xf numFmtId="164" fontId="19" fillId="0" borderId="0" xfId="37" applyNumberFormat="1" applyFont="1"/>
    <xf numFmtId="0" fontId="19" fillId="0" borderId="0" xfId="37" applyFont="1" applyAlignment="1">
      <alignment horizontal="left" indent="1"/>
    </xf>
    <xf numFmtId="164" fontId="35" fillId="0" borderId="0" xfId="43" applyNumberFormat="1" applyFont="1" applyFill="1"/>
    <xf numFmtId="164" fontId="35" fillId="0" borderId="0" xfId="43" applyNumberFormat="1" applyFont="1"/>
    <xf numFmtId="164" fontId="36" fillId="0" borderId="0" xfId="43" applyNumberFormat="1" applyFont="1" applyAlignment="1"/>
    <xf numFmtId="0" fontId="19" fillId="0" borderId="0" xfId="37" applyFont="1" applyAlignment="1" applyProtection="1">
      <alignment horizontal="left" indent="1"/>
      <protection locked="0"/>
    </xf>
    <xf numFmtId="164" fontId="35" fillId="0" borderId="0" xfId="43" applyNumberFormat="1" applyFont="1" applyBorder="1"/>
    <xf numFmtId="164" fontId="35" fillId="0" borderId="0" xfId="43" applyNumberFormat="1" applyFont="1" applyFill="1" applyBorder="1"/>
    <xf numFmtId="164" fontId="35" fillId="0" borderId="11" xfId="43" applyNumberFormat="1" applyFont="1" applyBorder="1"/>
    <xf numFmtId="0" fontId="19" fillId="0" borderId="0" xfId="37" quotePrefix="1" applyFont="1" applyAlignment="1">
      <alignment horizontal="left" indent="1"/>
    </xf>
    <xf numFmtId="0" fontId="37" fillId="0" borderId="0" xfId="37" applyFont="1" applyAlignment="1">
      <alignment horizontal="left" indent="1"/>
    </xf>
    <xf numFmtId="37" fontId="35" fillId="0" borderId="11" xfId="43" applyNumberFormat="1" applyFont="1" applyBorder="1" applyAlignment="1">
      <alignment horizontal="right"/>
    </xf>
    <xf numFmtId="0" fontId="14" fillId="0" borderId="0" xfId="44" applyFont="1" applyFill="1" applyAlignment="1">
      <alignment horizontal="left" indent="2"/>
    </xf>
    <xf numFmtId="0" fontId="34" fillId="0" borderId="0" xfId="37" applyFont="1" applyAlignment="1">
      <alignment horizontal="left"/>
    </xf>
    <xf numFmtId="0" fontId="19" fillId="0" borderId="0" xfId="37" applyFont="1" applyAlignment="1">
      <alignment horizontal="left" wrapText="1" indent="2"/>
    </xf>
    <xf numFmtId="37" fontId="35" fillId="0" borderId="20" xfId="43" applyNumberFormat="1" applyFont="1" applyFill="1" applyBorder="1"/>
    <xf numFmtId="37" fontId="35" fillId="0" borderId="20" xfId="43" applyNumberFormat="1" applyFont="1" applyBorder="1"/>
    <xf numFmtId="0" fontId="19" fillId="0" borderId="0" xfId="37" applyFont="1" applyAlignment="1">
      <alignment horizontal="left" indent="2"/>
    </xf>
    <xf numFmtId="37" fontId="35" fillId="0" borderId="11" xfId="43" applyNumberFormat="1" applyFont="1" applyFill="1" applyBorder="1"/>
    <xf numFmtId="0" fontId="19" fillId="0" borderId="0" xfId="37" applyFont="1" applyAlignment="1">
      <alignment horizontal="left" indent="3"/>
    </xf>
    <xf numFmtId="37" fontId="35" fillId="0" borderId="11" xfId="43" applyNumberFormat="1" applyFont="1" applyBorder="1"/>
    <xf numFmtId="0" fontId="19" fillId="0" borderId="0" xfId="37" applyFont="1" applyAlignment="1">
      <alignment horizontal="left" wrapText="1" indent="3"/>
    </xf>
    <xf numFmtId="164" fontId="35" fillId="0" borderId="11" xfId="43" applyNumberFormat="1" applyFont="1" applyFill="1" applyBorder="1"/>
    <xf numFmtId="37" fontId="36" fillId="0" borderId="0" xfId="43" applyNumberFormat="1" applyFont="1" applyAlignment="1"/>
    <xf numFmtId="0" fontId="19" fillId="0" borderId="0" xfId="37" applyFont="1" applyFill="1" applyAlignment="1">
      <alignment horizontal="left" indent="1"/>
    </xf>
    <xf numFmtId="164" fontId="35" fillId="0" borderId="0" xfId="43" applyNumberFormat="1" applyFont="1" applyBorder="1" applyAlignment="1"/>
    <xf numFmtId="164" fontId="35" fillId="0" borderId="11" xfId="43" applyNumberFormat="1" applyFont="1" applyFill="1" applyBorder="1" applyAlignment="1">
      <alignment horizontal="right" vertical="top"/>
    </xf>
    <xf numFmtId="164" fontId="35" fillId="0" borderId="11" xfId="43" applyNumberFormat="1" applyFont="1" applyBorder="1" applyAlignment="1">
      <alignment horizontal="right" vertical="top"/>
    </xf>
    <xf numFmtId="0" fontId="19" fillId="0" borderId="0" xfId="37" applyFont="1" applyAlignment="1"/>
    <xf numFmtId="0" fontId="28" fillId="0" borderId="0" xfId="37" applyFont="1" applyAlignment="1">
      <alignment vertical="top" wrapText="1"/>
    </xf>
    <xf numFmtId="164" fontId="35" fillId="0" borderId="20" xfId="43" applyNumberFormat="1" applyFont="1" applyBorder="1"/>
    <xf numFmtId="164" fontId="36" fillId="0" borderId="11" xfId="43" applyNumberFormat="1" applyFont="1" applyBorder="1" applyAlignment="1"/>
    <xf numFmtId="0" fontId="28" fillId="0" borderId="0" xfId="37" applyFont="1" applyAlignment="1">
      <alignment horizontal="left" indent="1"/>
    </xf>
    <xf numFmtId="164" fontId="36" fillId="0" borderId="0" xfId="43" applyNumberFormat="1" applyFont="1" applyFill="1" applyAlignment="1"/>
    <xf numFmtId="0" fontId="19" fillId="27" borderId="0" xfId="37" applyFont="1" applyFill="1" applyAlignment="1">
      <alignment horizontal="left" indent="1"/>
    </xf>
    <xf numFmtId="164" fontId="35" fillId="27" borderId="0" xfId="43" applyNumberFormat="1" applyFont="1" applyFill="1"/>
    <xf numFmtId="41" fontId="36" fillId="27" borderId="0" xfId="43" applyNumberFormat="1" applyFont="1" applyFill="1" applyAlignment="1"/>
    <xf numFmtId="164" fontId="36" fillId="27" borderId="0" xfId="43" applyNumberFormat="1" applyFont="1" applyFill="1" applyAlignment="1"/>
    <xf 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7" applyFont="1" applyAlignment="1">
      <alignment horizontal="left"/>
    </xf>
    <xf numFmtId="0" fontId="19" fillId="0" borderId="0" xfId="37" applyFont="1" applyAlignment="1">
      <alignment horizontal="left" wrapText="1" indent="1"/>
    </xf>
    <xf numFmtId="164" fontId="35" fillId="0" borderId="20" xfId="43" applyNumberFormat="1" applyFont="1" applyBorder="1" applyAlignment="1">
      <alignment horizontal="right" vertical="top"/>
    </xf>
    <xf numFmtId="0" fontId="28" fillId="0" borderId="0" xfId="37" applyFont="1" applyAlignment="1">
      <alignment horizontal="left" wrapText="1" indent="1"/>
    </xf>
    <xf numFmtId="0" fontId="19" fillId="0" borderId="0" xfId="37" applyFont="1" applyFill="1" applyAlignment="1">
      <alignment horizontal="left"/>
    </xf>
    <xf numFmtId="164" fontId="36" fillId="0" borderId="0" xfId="43" applyNumberFormat="1" applyFont="1" applyFill="1" applyBorder="1" applyAlignment="1"/>
    <xf numFmtId="0" fontId="28" fillId="0" borderId="0" xfId="37" applyFont="1" applyFill="1"/>
    <xf numFmtId="0" fontId="28" fillId="0" borderId="0" xfId="37" applyFont="1" applyAlignment="1">
      <alignment horizontal="left" vertical="top"/>
    </xf>
    <xf numFmtId="164" fontId="26" fillId="0" borderId="21" xfId="37" applyNumberFormat="1" applyFont="1" applyBorder="1"/>
    <xf numFmtId="164" fontId="38" fillId="0" borderId="21" xfId="37" applyNumberFormat="1" applyFont="1" applyBorder="1"/>
    <xf numFmtId="0" fontId="19" fillId="0" borderId="0" xfId="37" applyFont="1" applyBorder="1"/>
    <xf numFmtId="0" fontId="19" fillId="0" borderId="0" xfId="37" applyFont="1" applyBorder="1" applyAlignment="1"/>
    <xf numFmtId="0" fontId="37" fillId="0" borderId="0" xfId="37" applyFont="1" applyBorder="1" applyAlignment="1"/>
    <xf numFmtId="0" fontId="19" fillId="0" borderId="0" xfId="37" applyFont="1" applyBorder="1" applyAlignment="1">
      <alignment vertical="top" wrapText="1"/>
    </xf>
    <xf numFmtId="0" fontId="19" fillId="0" borderId="0" xfId="37" applyFont="1" applyBorder="1" applyAlignment="1"/>
    <xf numFmtId="0" fontId="19" fillId="0" borderId="0" xfId="37" applyFont="1" applyBorder="1" applyAlignment="1">
      <alignment horizontal="left" vertical="top" wrapText="1"/>
    </xf>
    <xf numFmtId="0" fontId="19" fillId="0" borderId="0" xfId="37" applyFont="1" applyAlignment="1"/>
    <xf numFmtId="0" fontId="37" fillId="0" borderId="0" xfId="37" applyFont="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JANUARY-FEBRUARY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0135090848450574"/>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1454823889739665"/>
        </c:manualLayout>
      </c:layout>
      <c:barChart>
        <c:barDir val="col"/>
        <c:grouping val="clustered"/>
        <c:varyColors val="0"/>
        <c:ser>
          <c:idx val="0"/>
          <c:order val="0"/>
          <c:tx>
            <c:strRef>
              <c:f>Graph!$A$5</c:f>
              <c:strCache>
                <c:ptCount val="1"/>
                <c:pt idx="0">
                  <c:v>Monthly NCA Credited</c:v>
                </c:pt>
              </c:strCache>
            </c:strRef>
          </c:tx>
          <c:spPr>
            <a:solidFill>
              <a:srgbClr val="0000FF"/>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405412.64899999998</c:v>
                </c:pt>
                <c:pt idx="1">
                  <c:v>102062.54300000001</c:v>
                </c:pt>
              </c:numCache>
            </c:numRef>
          </c:val>
        </c:ser>
        <c:ser>
          <c:idx val="2"/>
          <c:order val="1"/>
          <c:tx>
            <c:strRef>
              <c:f>Graph!$A$6</c:f>
              <c:strCache>
                <c:ptCount val="1"/>
                <c:pt idx="0">
                  <c:v>Monthly NCA Utilized</c:v>
                </c:pt>
              </c:strCache>
            </c:strRef>
          </c:tx>
          <c:spPr>
            <a:solidFill>
              <a:srgbClr val="FF00FF"/>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132068.245</c:v>
                </c:pt>
                <c:pt idx="1">
                  <c:v>192025.54800000001</c:v>
                </c:pt>
              </c:numCache>
            </c:numRef>
          </c:val>
        </c:ser>
        <c:dLbls>
          <c:showLegendKey val="0"/>
          <c:showVal val="0"/>
          <c:showCatName val="0"/>
          <c:showSerName val="0"/>
          <c:showPercent val="0"/>
          <c:showBubbleSize val="0"/>
        </c:dLbls>
        <c:gapWidth val="150"/>
        <c:axId val="428853504"/>
        <c:axId val="428854064"/>
      </c:barChart>
      <c:lineChart>
        <c:grouping val="standard"/>
        <c:varyColors val="0"/>
        <c:ser>
          <c:idx val="3"/>
          <c:order val="2"/>
          <c:tx>
            <c:strRef>
              <c:f>Graph!$A$7</c:f>
              <c:strCache>
                <c:ptCount val="1"/>
                <c:pt idx="0">
                  <c:v>NCA UtilIzed / NCAs Credited - Flow</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f>Graph!$B$4:$C$4</c:f>
              <c:strCache>
                <c:ptCount val="2"/>
                <c:pt idx="0">
                  <c:v>JAN</c:v>
                </c:pt>
                <c:pt idx="1">
                  <c:v>FEB</c:v>
                </c:pt>
              </c:strCache>
            </c:strRef>
          </c:cat>
          <c:val>
            <c:numRef>
              <c:f>Graph!$B$7:$C$7</c:f>
              <c:numCache>
                <c:formatCode>_(* #,##0_);_(* \(#,##0\);_(* "-"??_);_(@_)</c:formatCode>
                <c:ptCount val="2"/>
                <c:pt idx="0">
                  <c:v>32.576251709403373</c:v>
                </c:pt>
                <c:pt idx="1">
                  <c:v>188.14497694810524</c:v>
                </c:pt>
              </c:numCache>
            </c:numRef>
          </c:val>
          <c:smooth val="0"/>
        </c:ser>
        <c:ser>
          <c:idx val="4"/>
          <c:order val="3"/>
          <c:tx>
            <c:strRef>
              <c:f>Graph!$A$8</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Graph!$B$8:$C$8</c:f>
              <c:numCache>
                <c:formatCode>_(* #,##0_);_(* \(#,##0\);_(* "-"??_);_(@_)</c:formatCode>
                <c:ptCount val="2"/>
                <c:pt idx="0">
                  <c:v>32.576251709403373</c:v>
                </c:pt>
                <c:pt idx="1">
                  <c:v>63.863967758250539</c:v>
                </c:pt>
              </c:numCache>
            </c:numRef>
          </c:val>
          <c:smooth val="0"/>
        </c:ser>
        <c:dLbls>
          <c:showLegendKey val="0"/>
          <c:showVal val="0"/>
          <c:showCatName val="0"/>
          <c:showSerName val="0"/>
          <c:showPercent val="0"/>
          <c:showBubbleSize val="0"/>
        </c:dLbls>
        <c:marker val="1"/>
        <c:smooth val="0"/>
        <c:axId val="428854624"/>
        <c:axId val="428855184"/>
      </c:lineChart>
      <c:catAx>
        <c:axId val="4288535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49171359150838712"/>
              <c:y val="0.9310872894333843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8854064"/>
        <c:crossesAt val="0"/>
        <c:auto val="0"/>
        <c:lblAlgn val="ctr"/>
        <c:lblOffset val="100"/>
        <c:tickLblSkip val="1"/>
        <c:tickMarkSkip val="1"/>
        <c:noMultiLvlLbl val="0"/>
      </c:catAx>
      <c:valAx>
        <c:axId val="428854064"/>
        <c:scaling>
          <c:orientation val="minMax"/>
          <c:max val="21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8853504"/>
        <c:crosses val="autoZero"/>
        <c:crossBetween val="between"/>
        <c:majorUnit val="10000"/>
        <c:minorUnit val="10000"/>
      </c:valAx>
      <c:catAx>
        <c:axId val="428854624"/>
        <c:scaling>
          <c:orientation val="minMax"/>
        </c:scaling>
        <c:delete val="1"/>
        <c:axPos val="b"/>
        <c:numFmt formatCode="General" sourceLinked="1"/>
        <c:majorTickMark val="out"/>
        <c:minorTickMark val="none"/>
        <c:tickLblPos val="nextTo"/>
        <c:crossAx val="428855184"/>
        <c:crossesAt val="85"/>
        <c:auto val="0"/>
        <c:lblAlgn val="ctr"/>
        <c:lblOffset val="100"/>
        <c:noMultiLvlLbl val="0"/>
      </c:catAx>
      <c:valAx>
        <c:axId val="428855184"/>
        <c:scaling>
          <c:orientation val="minMax"/>
          <c:max val="190"/>
          <c:min val="7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8854624"/>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504825</xdr:colOff>
      <xdr:row>9</xdr:row>
      <xdr:rowOff>66675</xdr:rowOff>
    </xdr:from>
    <xdr:to>
      <xdr:col>5</xdr:col>
      <xdr:colOff>76200</xdr:colOff>
      <xdr:row>47</xdr:row>
      <xdr:rowOff>133350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2018%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asigan/Desktop/CPD/Bank%20Report%20Worksheet/CY%202018/CY%202018%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2)"/>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ow r="8">
          <cell r="D8">
            <v>2738623</v>
          </cell>
        </row>
        <row r="9">
          <cell r="D9">
            <v>3242494.34</v>
          </cell>
        </row>
        <row r="10">
          <cell r="D10">
            <v>106202.53</v>
          </cell>
        </row>
        <row r="11">
          <cell r="D11">
            <v>1304344.6569999999</v>
          </cell>
        </row>
        <row r="12">
          <cell r="D12">
            <v>4449247.3526700009</v>
          </cell>
        </row>
        <row r="13">
          <cell r="D13">
            <v>675842.48199999996</v>
          </cell>
        </row>
        <row r="14">
          <cell r="D14">
            <v>85619483.140259996</v>
          </cell>
        </row>
        <row r="15">
          <cell r="D15">
            <v>10819498.08474</v>
          </cell>
        </row>
        <row r="16">
          <cell r="D16">
            <v>201838.95800000001</v>
          </cell>
        </row>
        <row r="17">
          <cell r="D17">
            <v>4589657.9649999999</v>
          </cell>
        </row>
        <row r="18">
          <cell r="D18">
            <v>4306353.8399999849</v>
          </cell>
        </row>
        <row r="19">
          <cell r="D19">
            <v>3229317.4530000002</v>
          </cell>
        </row>
        <row r="20">
          <cell r="D20">
            <v>14702359.4871</v>
          </cell>
        </row>
        <row r="21">
          <cell r="D21">
            <v>355980.93</v>
          </cell>
        </row>
        <row r="22">
          <cell r="D22">
            <v>46378516.663999997</v>
          </cell>
        </row>
        <row r="23">
          <cell r="D23">
            <v>3677877.6740000001</v>
          </cell>
        </row>
        <row r="24">
          <cell r="D24">
            <v>3006905.4589999998</v>
          </cell>
        </row>
        <row r="25">
          <cell r="D25">
            <v>37803284.175059997</v>
          </cell>
        </row>
        <row r="26">
          <cell r="D26">
            <v>58205165.766569994</v>
          </cell>
        </row>
        <row r="27">
          <cell r="D27">
            <v>4176948.7740000002</v>
          </cell>
        </row>
        <row r="28">
          <cell r="D28">
            <v>24221174.5</v>
          </cell>
        </row>
        <row r="29">
          <cell r="D29">
            <v>678471.80900000001</v>
          </cell>
        </row>
        <row r="30">
          <cell r="D30">
            <v>1048101.071</v>
          </cell>
        </row>
        <row r="31">
          <cell r="D31">
            <v>6902411.057</v>
          </cell>
        </row>
        <row r="32">
          <cell r="D32">
            <v>1067667.2760000001</v>
          </cell>
        </row>
        <row r="33">
          <cell r="D33">
            <v>307621.63099999999</v>
          </cell>
        </row>
        <row r="34">
          <cell r="D34">
            <v>11343808.826579999</v>
          </cell>
        </row>
        <row r="35">
          <cell r="D35">
            <v>799</v>
          </cell>
        </row>
        <row r="36">
          <cell r="D36">
            <v>6840308.2829999998</v>
          </cell>
        </row>
        <row r="37">
          <cell r="D37">
            <v>372190.005</v>
          </cell>
        </row>
        <row r="38">
          <cell r="D38">
            <v>2587250.5719999997</v>
          </cell>
        </row>
        <row r="39">
          <cell r="D39">
            <v>2952739.5840000003</v>
          </cell>
        </row>
        <row r="40">
          <cell r="D40">
            <v>554750.00399999996</v>
          </cell>
        </row>
        <row r="41">
          <cell r="D41">
            <v>136164.26199999999</v>
          </cell>
        </row>
        <row r="42">
          <cell r="D42">
            <v>4976283.8039999995</v>
          </cell>
        </row>
        <row r="43">
          <cell r="D43">
            <v>14466624.347999999</v>
          </cell>
        </row>
        <row r="44">
          <cell r="D44">
            <v>138881046.90764001</v>
          </cell>
        </row>
        <row r="45">
          <cell r="D45">
            <v>547837</v>
          </cell>
        </row>
        <row r="46">
          <cell r="D46">
            <v>507475192.67261994</v>
          </cell>
        </row>
        <row r="51">
          <cell r="C51">
            <v>1771743</v>
          </cell>
          <cell r="D51">
            <v>966880</v>
          </cell>
        </row>
        <row r="52">
          <cell r="C52">
            <v>1235750.388</v>
          </cell>
          <cell r="D52">
            <v>2006743.9519999998</v>
          </cell>
        </row>
        <row r="53">
          <cell r="C53">
            <v>104901</v>
          </cell>
          <cell r="D53">
            <v>1301.5299999999988</v>
          </cell>
        </row>
        <row r="54">
          <cell r="C54">
            <v>1291826.794</v>
          </cell>
          <cell r="D54">
            <v>12517.862999999896</v>
          </cell>
        </row>
        <row r="55">
          <cell r="C55">
            <v>4443231.9840000002</v>
          </cell>
          <cell r="D55">
            <v>6015.3686700006947</v>
          </cell>
        </row>
        <row r="56">
          <cell r="C56">
            <v>553585.32699999993</v>
          </cell>
          <cell r="D56">
            <v>122257.15500000003</v>
          </cell>
        </row>
        <row r="57">
          <cell r="C57">
            <v>61837381.153099999</v>
          </cell>
          <cell r="D57">
            <v>23782101.987159997</v>
          </cell>
        </row>
        <row r="58">
          <cell r="C58">
            <v>9807796.872440001</v>
          </cell>
          <cell r="D58">
            <v>1011701.2122999988</v>
          </cell>
        </row>
        <row r="59">
          <cell r="C59">
            <v>201164.283</v>
          </cell>
          <cell r="D59">
            <v>674.67500000001746</v>
          </cell>
        </row>
        <row r="60">
          <cell r="C60">
            <v>4376391</v>
          </cell>
          <cell r="D60">
            <v>213266.96499999985</v>
          </cell>
        </row>
        <row r="61">
          <cell r="C61">
            <v>2813582.1059999997</v>
          </cell>
          <cell r="D61">
            <v>1492771.7339999853</v>
          </cell>
        </row>
        <row r="62">
          <cell r="C62">
            <v>2178935.196</v>
          </cell>
          <cell r="D62">
            <v>1050382.2570000002</v>
          </cell>
        </row>
        <row r="63">
          <cell r="C63">
            <v>11663256.97607</v>
          </cell>
          <cell r="D63">
            <v>3039102.5110299997</v>
          </cell>
        </row>
        <row r="64">
          <cell r="C64">
            <v>355980.93</v>
          </cell>
          <cell r="D64">
            <v>0</v>
          </cell>
        </row>
        <row r="65">
          <cell r="C65">
            <v>37925383.192000002</v>
          </cell>
          <cell r="D65">
            <v>8453133.4719999954</v>
          </cell>
        </row>
        <row r="66">
          <cell r="C66">
            <v>3521058.92</v>
          </cell>
          <cell r="D66">
            <v>156818.75400000019</v>
          </cell>
        </row>
        <row r="67">
          <cell r="C67">
            <v>2171139.125</v>
          </cell>
          <cell r="D67">
            <v>835766.3339999998</v>
          </cell>
        </row>
        <row r="68">
          <cell r="C68">
            <v>32997056.426119998</v>
          </cell>
          <cell r="D68">
            <v>4806227.7489399984</v>
          </cell>
        </row>
        <row r="69">
          <cell r="C69">
            <v>39454044.412</v>
          </cell>
          <cell r="D69">
            <v>18751121.354569994</v>
          </cell>
        </row>
        <row r="70">
          <cell r="C70">
            <v>3945891.3930000002</v>
          </cell>
          <cell r="D70">
            <v>231057.38100000005</v>
          </cell>
        </row>
        <row r="71">
          <cell r="C71">
            <v>24218207.372000001</v>
          </cell>
          <cell r="D71">
            <v>2967.1279999986291</v>
          </cell>
        </row>
        <row r="72">
          <cell r="C72">
            <v>608050</v>
          </cell>
          <cell r="D72">
            <v>70421.809000000008</v>
          </cell>
        </row>
        <row r="73">
          <cell r="C73">
            <v>1021110.173</v>
          </cell>
          <cell r="D73">
            <v>26990.898000000045</v>
          </cell>
        </row>
        <row r="74">
          <cell r="C74">
            <v>5646116.2860000003</v>
          </cell>
          <cell r="D74">
            <v>1256294.7709999997</v>
          </cell>
        </row>
        <row r="75">
          <cell r="C75">
            <v>1065406.6810000001</v>
          </cell>
          <cell r="D75">
            <v>2260.5949999999721</v>
          </cell>
        </row>
        <row r="76">
          <cell r="C76">
            <v>297731.28700000001</v>
          </cell>
          <cell r="D76">
            <v>9890.3439999999828</v>
          </cell>
        </row>
        <row r="77">
          <cell r="C77">
            <v>10789779.100000001</v>
          </cell>
          <cell r="D77">
            <v>554029.72657999769</v>
          </cell>
        </row>
        <row r="78">
          <cell r="C78">
            <v>799</v>
          </cell>
          <cell r="D78">
            <v>0</v>
          </cell>
        </row>
        <row r="79">
          <cell r="C79">
            <v>6697831.585</v>
          </cell>
          <cell r="D79">
            <v>142476.69799999986</v>
          </cell>
        </row>
        <row r="80">
          <cell r="C80">
            <v>350098.41800000001</v>
          </cell>
          <cell r="D80">
            <v>22091.587</v>
          </cell>
        </row>
        <row r="81">
          <cell r="C81">
            <v>2531766.858</v>
          </cell>
          <cell r="D81">
            <v>55483.713999999687</v>
          </cell>
        </row>
        <row r="82">
          <cell r="C82">
            <v>261091.663</v>
          </cell>
          <cell r="D82">
            <v>2691647.9210000001</v>
          </cell>
        </row>
        <row r="83">
          <cell r="C83">
            <v>554647.65899999999</v>
          </cell>
          <cell r="D83">
            <v>102.34499999997206</v>
          </cell>
        </row>
        <row r="84">
          <cell r="C84">
            <v>135823.06099999999</v>
          </cell>
          <cell r="D84">
            <v>341.20100000000093</v>
          </cell>
        </row>
        <row r="85">
          <cell r="C85">
            <v>4946081.7019999996</v>
          </cell>
          <cell r="D85">
            <v>30202.101999999955</v>
          </cell>
        </row>
        <row r="86">
          <cell r="C86">
            <v>8763964.5209999997</v>
          </cell>
          <cell r="D86">
            <v>5702659.8269999996</v>
          </cell>
        </row>
        <row r="87">
          <cell r="C87">
            <v>114326206.793</v>
          </cell>
          <cell r="D87">
            <v>24554840.114640012</v>
          </cell>
        </row>
        <row r="88">
          <cell r="C88">
            <v>547837</v>
          </cell>
          <cell r="D88">
            <v>0</v>
          </cell>
        </row>
        <row r="89">
          <cell r="C89">
            <v>405412649.63673002</v>
          </cell>
          <cell r="D89">
            <v>102062543.03588997</v>
          </cell>
        </row>
      </sheetData>
      <sheetData sheetId="15">
        <row r="8">
          <cell r="D8">
            <v>1505017.32852</v>
          </cell>
        </row>
        <row r="9">
          <cell r="D9">
            <v>1712172.6995900001</v>
          </cell>
        </row>
        <row r="10">
          <cell r="D10">
            <v>83899.888300000006</v>
          </cell>
        </row>
        <row r="11">
          <cell r="D11">
            <v>820318.45874000003</v>
          </cell>
        </row>
        <row r="12">
          <cell r="D12">
            <v>1988222.58283</v>
          </cell>
        </row>
        <row r="13">
          <cell r="D13">
            <v>391423.02483999997</v>
          </cell>
        </row>
        <row r="14">
          <cell r="D14">
            <v>49576645.523129992</v>
          </cell>
        </row>
        <row r="15">
          <cell r="D15">
            <v>7767377.9422800001</v>
          </cell>
        </row>
        <row r="16">
          <cell r="D16">
            <v>148165.26508000001</v>
          </cell>
        </row>
        <row r="17">
          <cell r="D17">
            <v>2176882.9335700003</v>
          </cell>
        </row>
        <row r="18">
          <cell r="D18">
            <v>2950008.4244399983</v>
          </cell>
        </row>
        <row r="19">
          <cell r="D19">
            <v>1555359.59953</v>
          </cell>
        </row>
        <row r="20">
          <cell r="D20">
            <v>7810003.9565300001</v>
          </cell>
        </row>
        <row r="22">
          <cell r="D22">
            <v>29896847.619460002</v>
          </cell>
        </row>
        <row r="23">
          <cell r="D23">
            <v>2281189.19447</v>
          </cell>
        </row>
        <row r="24">
          <cell r="D24">
            <v>1586609.87054</v>
          </cell>
        </row>
        <row r="25">
          <cell r="D25">
            <v>27853147.121509999</v>
          </cell>
        </row>
        <row r="26">
          <cell r="D26">
            <v>42331949.480619997</v>
          </cell>
        </row>
        <row r="27">
          <cell r="D27">
            <v>2383414.1430899999</v>
          </cell>
        </row>
        <row r="28">
          <cell r="D28">
            <v>6247079.0190099999</v>
          </cell>
        </row>
        <row r="29">
          <cell r="D29">
            <v>530317.39821000001</v>
          </cell>
        </row>
        <row r="30">
          <cell r="D30">
            <v>694042.78131999995</v>
          </cell>
        </row>
        <row r="31">
          <cell r="D31">
            <v>3978036.4314799998</v>
          </cell>
        </row>
        <row r="32">
          <cell r="D32">
            <v>561668.79360999994</v>
          </cell>
        </row>
        <row r="33">
          <cell r="D33">
            <v>180494.06143</v>
          </cell>
        </row>
        <row r="34">
          <cell r="D34">
            <v>3752288.3673800002</v>
          </cell>
        </row>
        <row r="35">
          <cell r="D35">
            <v>498.90942999999999</v>
          </cell>
        </row>
        <row r="36">
          <cell r="D36">
            <v>2842848.3796299999</v>
          </cell>
        </row>
        <row r="37">
          <cell r="D37">
            <v>159875.35059999998</v>
          </cell>
        </row>
        <row r="38">
          <cell r="D38">
            <v>1479620.3630499998</v>
          </cell>
        </row>
        <row r="39">
          <cell r="D39">
            <v>2659258.2666799999</v>
          </cell>
        </row>
        <row r="40">
          <cell r="D40">
            <v>241555.06577000002</v>
          </cell>
        </row>
        <row r="41">
          <cell r="D41">
            <v>82933.003219999999</v>
          </cell>
        </row>
        <row r="42">
          <cell r="D42">
            <v>2783480.4315299997</v>
          </cell>
        </row>
        <row r="43">
          <cell r="D43">
            <v>10132309.399</v>
          </cell>
        </row>
        <row r="44">
          <cell r="D44">
            <v>102487090.59471999</v>
          </cell>
        </row>
        <row r="45">
          <cell r="D45">
            <v>230954.42278999998</v>
          </cell>
        </row>
        <row r="46">
          <cell r="D46">
            <v>324093794.06234998</v>
          </cell>
        </row>
        <row r="51">
          <cell r="C51">
            <v>589022.37898000004</v>
          </cell>
          <cell r="D51">
            <v>915994.94953999994</v>
          </cell>
        </row>
        <row r="52">
          <cell r="C52">
            <v>298123.68563999998</v>
          </cell>
          <cell r="D52">
            <v>1414049.0139500001</v>
          </cell>
        </row>
        <row r="53">
          <cell r="C53">
            <v>34892.699860000001</v>
          </cell>
          <cell r="D53">
            <v>49007.188440000005</v>
          </cell>
        </row>
        <row r="54">
          <cell r="C54">
            <v>360706.43342000002</v>
          </cell>
          <cell r="D54">
            <v>459612.02532000002</v>
          </cell>
        </row>
        <row r="55">
          <cell r="C55">
            <v>717401.13535999996</v>
          </cell>
          <cell r="D55">
            <v>1270821.44747</v>
          </cell>
        </row>
        <row r="56">
          <cell r="C56">
            <v>194722.66928000003</v>
          </cell>
          <cell r="D56">
            <v>196700.35555999994</v>
          </cell>
        </row>
        <row r="57">
          <cell r="C57">
            <v>21974974.462359998</v>
          </cell>
          <cell r="D57">
            <v>27601671.060769994</v>
          </cell>
        </row>
        <row r="58">
          <cell r="C58">
            <v>4821695.2112499997</v>
          </cell>
          <cell r="D58">
            <v>2945682.7310300004</v>
          </cell>
        </row>
        <row r="59">
          <cell r="C59">
            <v>55838.178179999995</v>
          </cell>
          <cell r="D59">
            <v>92327.086900000024</v>
          </cell>
        </row>
        <row r="60">
          <cell r="C60">
            <v>931227.68281000003</v>
          </cell>
          <cell r="D60">
            <v>1245655.2507600002</v>
          </cell>
        </row>
        <row r="61">
          <cell r="C61">
            <v>773478.04535000084</v>
          </cell>
          <cell r="D61">
            <v>2176530.3790899976</v>
          </cell>
        </row>
        <row r="62">
          <cell r="C62">
            <v>586768.70146000001</v>
          </cell>
          <cell r="D62">
            <v>968590.89807</v>
          </cell>
        </row>
        <row r="63">
          <cell r="C63">
            <v>3187067.8108600001</v>
          </cell>
          <cell r="D63">
            <v>4622936.1456700005</v>
          </cell>
        </row>
        <row r="65">
          <cell r="C65">
            <v>13964037.906339999</v>
          </cell>
          <cell r="D65">
            <v>15932809.713120002</v>
          </cell>
        </row>
        <row r="66">
          <cell r="C66">
            <v>1127156.3196699999</v>
          </cell>
          <cell r="D66">
            <v>1154032.8748000001</v>
          </cell>
        </row>
        <row r="67">
          <cell r="C67">
            <v>628448.77260000003</v>
          </cell>
          <cell r="D67">
            <v>958161.09794000001</v>
          </cell>
        </row>
        <row r="68">
          <cell r="C68">
            <v>11424204.637809999</v>
          </cell>
          <cell r="D68">
            <v>16428942.4837</v>
          </cell>
        </row>
        <row r="69">
          <cell r="C69">
            <v>15926073.06532</v>
          </cell>
          <cell r="D69">
            <v>26405876.415299997</v>
          </cell>
        </row>
        <row r="70">
          <cell r="C70">
            <v>559721.12996999989</v>
          </cell>
          <cell r="D70">
            <v>1823693.01312</v>
          </cell>
        </row>
        <row r="71">
          <cell r="C71">
            <v>2374957.52189</v>
          </cell>
          <cell r="D71">
            <v>3872121.49712</v>
          </cell>
        </row>
        <row r="72">
          <cell r="C72">
            <v>233828.00872000001</v>
          </cell>
          <cell r="D72">
            <v>296489.38948999997</v>
          </cell>
        </row>
        <row r="73">
          <cell r="C73">
            <v>319841.25237</v>
          </cell>
          <cell r="D73">
            <v>374201.52894999995</v>
          </cell>
        </row>
        <row r="74">
          <cell r="C74">
            <v>1580732.3683</v>
          </cell>
          <cell r="D74">
            <v>2397304.0631799996</v>
          </cell>
        </row>
        <row r="75">
          <cell r="C75">
            <v>237873.92126</v>
          </cell>
          <cell r="D75">
            <v>323794.87234999996</v>
          </cell>
        </row>
        <row r="76">
          <cell r="C76">
            <v>86746.58124</v>
          </cell>
          <cell r="D76">
            <v>93747.480190000002</v>
          </cell>
        </row>
        <row r="77">
          <cell r="C77">
            <v>890499.62472999981</v>
          </cell>
          <cell r="D77">
            <v>2861788.7426500004</v>
          </cell>
        </row>
        <row r="78">
          <cell r="C78">
            <v>198.59484</v>
          </cell>
          <cell r="D78">
            <v>300.31458999999995</v>
          </cell>
        </row>
        <row r="79">
          <cell r="C79">
            <v>1438953.2088200001</v>
          </cell>
          <cell r="D79">
            <v>1403895.1708099998</v>
          </cell>
        </row>
        <row r="80">
          <cell r="C80">
            <v>65788.067370000004</v>
          </cell>
          <cell r="D80">
            <v>94087.283229999972</v>
          </cell>
        </row>
        <row r="81">
          <cell r="C81">
            <v>710200.66058000003</v>
          </cell>
          <cell r="D81">
            <v>769419.70246999979</v>
          </cell>
        </row>
        <row r="82">
          <cell r="C82">
            <v>253639.02056999999</v>
          </cell>
          <cell r="D82">
            <v>2405619.2461099997</v>
          </cell>
        </row>
        <row r="83">
          <cell r="C83">
            <v>98285.48741999999</v>
          </cell>
          <cell r="D83">
            <v>143269.57835000003</v>
          </cell>
        </row>
        <row r="84">
          <cell r="C84">
            <v>47148.087879999999</v>
          </cell>
          <cell r="D84">
            <v>35784.91534</v>
          </cell>
        </row>
        <row r="85">
          <cell r="C85">
            <v>1240391.2329599999</v>
          </cell>
          <cell r="D85">
            <v>1543089.1985699998</v>
          </cell>
        </row>
        <row r="86">
          <cell r="C86">
            <v>922149.52599999995</v>
          </cell>
          <cell r="D86">
            <v>9210159.8729999997</v>
          </cell>
        </row>
        <row r="87">
          <cell r="C87">
            <v>43308385.350000001</v>
          </cell>
          <cell r="D87">
            <v>59178705.24471999</v>
          </cell>
        </row>
        <row r="88">
          <cell r="C88">
            <v>7174.2462100000002</v>
          </cell>
          <cell r="D88">
            <v>223780.17657999997</v>
          </cell>
        </row>
        <row r="89">
          <cell r="C89">
            <v>132068245.98658</v>
          </cell>
          <cell r="D89">
            <v>192025548.07576999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refreshError="1"/>
      <sheetData sheetId="1" refreshError="1"/>
      <sheetData sheetId="2" refreshError="1"/>
      <sheetData sheetId="3">
        <row r="58">
          <cell r="B58">
            <v>853189</v>
          </cell>
        </row>
      </sheetData>
      <sheetData sheetId="4">
        <row r="58">
          <cell r="B58">
            <v>853189</v>
          </cell>
        </row>
        <row r="182">
          <cell r="B182">
            <v>14766565.316810001</v>
          </cell>
          <cell r="F182">
            <v>660923.62124999997</v>
          </cell>
        </row>
      </sheetData>
      <sheetData sheetId="5">
        <row r="58">
          <cell r="B58">
            <v>0</v>
          </cell>
        </row>
      </sheetData>
      <sheetData sheetId="6">
        <row r="58">
          <cell r="B58">
            <v>0</v>
          </cell>
        </row>
      </sheetData>
      <sheetData sheetId="7">
        <row r="58">
          <cell r="B58">
            <v>0</v>
          </cell>
        </row>
      </sheetData>
      <sheetData sheetId="8">
        <row r="58">
          <cell r="B58">
            <v>0</v>
          </cell>
        </row>
      </sheetData>
      <sheetData sheetId="9">
        <row r="58">
          <cell r="B58">
            <v>0</v>
          </cell>
        </row>
      </sheetData>
      <sheetData sheetId="10">
        <row r="58">
          <cell r="B58">
            <v>0</v>
          </cell>
        </row>
      </sheetData>
      <sheetData sheetId="11">
        <row r="58">
          <cell r="B58">
            <v>0</v>
          </cell>
        </row>
      </sheetData>
      <sheetData sheetId="12">
        <row r="58">
          <cell r="B58">
            <v>0</v>
          </cell>
        </row>
      </sheetData>
      <sheetData sheetId="13">
        <row r="58">
          <cell r="B58">
            <v>0</v>
          </cell>
        </row>
      </sheetData>
      <sheetData sheetId="14">
        <row r="58">
          <cell r="B58">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F6" sqref="F6"/>
    </sheetView>
  </sheetViews>
  <sheetFormatPr defaultRowHeight="12.75" x14ac:dyDescent="0.2"/>
  <cols>
    <col min="1" max="1" width="2.140625" style="7" customWidth="1"/>
    <col min="2" max="2" width="44.42578125" style="7" customWidth="1"/>
    <col min="3" max="9" width="14.28515625" style="6" customWidth="1"/>
    <col min="10" max="11" width="12.140625" style="8" customWidth="1"/>
    <col min="12" max="16384" width="9.140625" style="6"/>
  </cols>
  <sheetData>
    <row r="1" spans="1:18" ht="14.25" x14ac:dyDescent="0.2">
      <c r="A1" s="5" t="s">
        <v>11</v>
      </c>
      <c r="B1" s="5"/>
      <c r="C1" s="5"/>
      <c r="D1" s="5"/>
      <c r="E1" s="5"/>
      <c r="F1" s="5"/>
      <c r="G1" s="5"/>
      <c r="H1" s="5"/>
      <c r="I1" s="5"/>
      <c r="J1" s="5"/>
      <c r="K1" s="5"/>
    </row>
    <row r="2" spans="1:18" x14ac:dyDescent="0.2">
      <c r="A2" s="7" t="s">
        <v>12</v>
      </c>
    </row>
    <row r="3" spans="1:18" x14ac:dyDescent="0.2">
      <c r="A3" s="7" t="s">
        <v>13</v>
      </c>
    </row>
    <row r="5" spans="1:18" s="12" customFormat="1" ht="21" customHeight="1" x14ac:dyDescent="0.2">
      <c r="A5" s="9" t="s">
        <v>14</v>
      </c>
      <c r="B5" s="10"/>
      <c r="C5" s="11" t="s">
        <v>15</v>
      </c>
      <c r="D5" s="11"/>
      <c r="E5" s="11"/>
      <c r="F5" s="11" t="s">
        <v>16</v>
      </c>
      <c r="G5" s="11"/>
      <c r="H5" s="11" t="s">
        <v>17</v>
      </c>
      <c r="I5" s="11"/>
      <c r="J5" s="11" t="s">
        <v>18</v>
      </c>
      <c r="K5" s="11"/>
    </row>
    <row r="6" spans="1:18" s="12" customFormat="1" ht="41.25" customHeight="1" x14ac:dyDescent="0.2">
      <c r="A6" s="10"/>
      <c r="B6" s="10"/>
      <c r="C6" s="13" t="s">
        <v>19</v>
      </c>
      <c r="D6" s="13" t="s">
        <v>20</v>
      </c>
      <c r="E6" s="13" t="s">
        <v>21</v>
      </c>
      <c r="F6" s="13" t="s">
        <v>348</v>
      </c>
      <c r="G6" s="13" t="s">
        <v>345</v>
      </c>
      <c r="H6" s="13" t="s">
        <v>349</v>
      </c>
      <c r="I6" s="13" t="s">
        <v>346</v>
      </c>
      <c r="J6" s="13" t="s">
        <v>350</v>
      </c>
      <c r="K6" s="13" t="s">
        <v>347</v>
      </c>
    </row>
    <row r="7" spans="1:18" x14ac:dyDescent="0.2">
      <c r="A7" s="14"/>
      <c r="B7" s="14"/>
      <c r="C7" s="15"/>
      <c r="D7" s="15"/>
      <c r="E7" s="15"/>
      <c r="F7" s="15"/>
      <c r="G7" s="15"/>
      <c r="H7" s="15"/>
      <c r="I7" s="15"/>
    </row>
    <row r="8" spans="1:18" s="19" customFormat="1" x14ac:dyDescent="0.2">
      <c r="A8" s="16" t="s">
        <v>22</v>
      </c>
      <c r="B8" s="16"/>
      <c r="C8" s="17">
        <f t="shared" ref="C8:I8" si="0">+C10+C48</f>
        <v>405412649.63673002</v>
      </c>
      <c r="D8" s="17">
        <f>+D10+D48</f>
        <v>102062543.03588998</v>
      </c>
      <c r="E8" s="17">
        <f t="shared" si="0"/>
        <v>507475192.67261994</v>
      </c>
      <c r="F8" s="17">
        <f t="shared" si="0"/>
        <v>132068245.98658001</v>
      </c>
      <c r="G8" s="17">
        <f t="shared" si="0"/>
        <v>324093794.06234998</v>
      </c>
      <c r="H8" s="17">
        <f t="shared" si="0"/>
        <v>273344403.65014994</v>
      </c>
      <c r="I8" s="17">
        <f t="shared" si="0"/>
        <v>183381398.61027002</v>
      </c>
      <c r="J8" s="18">
        <f>+F8/C8*100</f>
        <v>32.576251901592059</v>
      </c>
      <c r="K8" s="18">
        <f>+G8/E8*100</f>
        <v>63.86396788294396</v>
      </c>
      <c r="M8" s="19" t="b">
        <f>+C8='[1]NCA RELEASES (2)'!C89</f>
        <v>1</v>
      </c>
      <c r="N8" s="19" t="b">
        <f>+D8='[1]NCA RELEASES (2)'!D89</f>
        <v>1</v>
      </c>
      <c r="O8" s="19" t="b">
        <f>+E8='[1]NCA RELEASES (2)'!D46</f>
        <v>1</v>
      </c>
      <c r="P8" s="19" t="b">
        <f>+F8='[1]all(net trust &amp;WF) (2)'!C89</f>
        <v>1</v>
      </c>
      <c r="Q8" s="19" t="e">
        <f>+#REF!='[1]all(net trust &amp;WF) (2)'!D89</f>
        <v>#REF!</v>
      </c>
      <c r="R8" s="19" t="b">
        <f>+G8='[1]all(net trust &amp;WF) (2)'!D46</f>
        <v>1</v>
      </c>
    </row>
    <row r="9" spans="1:18" x14ac:dyDescent="0.2">
      <c r="C9" s="15"/>
      <c r="D9" s="15"/>
      <c r="E9" s="15"/>
      <c r="F9" s="15"/>
      <c r="G9" s="15"/>
      <c r="H9" s="15"/>
      <c r="I9" s="15"/>
      <c r="J9" s="20"/>
      <c r="K9" s="20"/>
    </row>
    <row r="10" spans="1:18" ht="15" x14ac:dyDescent="0.35">
      <c r="A10" s="7" t="s">
        <v>23</v>
      </c>
      <c r="C10" s="21">
        <f t="shared" ref="C10:I10" si="1">SUM(C12:C46)</f>
        <v>281774641.32273</v>
      </c>
      <c r="D10" s="21">
        <f>SUM(D12:D46)</f>
        <v>71805043.094249964</v>
      </c>
      <c r="E10" s="21">
        <f t="shared" si="1"/>
        <v>353579684.41697997</v>
      </c>
      <c r="F10" s="21">
        <f t="shared" si="1"/>
        <v>87830536.864370003</v>
      </c>
      <c r="G10" s="21">
        <f t="shared" si="1"/>
        <v>211243439.64583999</v>
      </c>
      <c r="H10" s="21">
        <f t="shared" si="1"/>
        <v>193944104.45835996</v>
      </c>
      <c r="I10" s="21">
        <f t="shared" si="1"/>
        <v>142336244.77114001</v>
      </c>
      <c r="J10" s="20">
        <f>+F10/C10*100</f>
        <v>31.170490166208211</v>
      </c>
      <c r="K10" s="20">
        <f>+G10/E10*100</f>
        <v>59.744224274129543</v>
      </c>
    </row>
    <row r="11" spans="1:18" x14ac:dyDescent="0.2">
      <c r="C11" s="15"/>
      <c r="D11" s="15"/>
      <c r="E11" s="15"/>
      <c r="F11" s="15"/>
      <c r="G11" s="15"/>
      <c r="H11" s="15"/>
      <c r="I11" s="15"/>
      <c r="J11" s="20"/>
      <c r="K11" s="20"/>
    </row>
    <row r="12" spans="1:18" x14ac:dyDescent="0.2">
      <c r="B12" s="22" t="s">
        <v>24</v>
      </c>
      <c r="C12" s="15">
        <v>1771743</v>
      </c>
      <c r="D12" s="15">
        <v>966880</v>
      </c>
      <c r="E12" s="15">
        <f t="shared" ref="E12:E46" si="2">SUM(C12:D12)</f>
        <v>2738623</v>
      </c>
      <c r="F12" s="15">
        <v>589022.37898000004</v>
      </c>
      <c r="G12" s="15">
        <v>1505017.32852</v>
      </c>
      <c r="H12" s="15">
        <f>+C12-F12</f>
        <v>1182720.62102</v>
      </c>
      <c r="I12" s="15">
        <v>1233605.67148</v>
      </c>
      <c r="J12" s="20">
        <f>+F12/C12*100</f>
        <v>33.245362277711834</v>
      </c>
      <c r="K12" s="20">
        <f>+G12/E12*100</f>
        <v>54.955257752527451</v>
      </c>
      <c r="M12" s="6" t="b">
        <f>+C12='[1]NCA RELEASES (2)'!C51</f>
        <v>1</v>
      </c>
      <c r="N12" s="6" t="b">
        <f>+D12='[1]NCA RELEASES (2)'!D51</f>
        <v>1</v>
      </c>
      <c r="O12" s="6" t="b">
        <f>+E12='[1]NCA RELEASES (2)'!D8</f>
        <v>1</v>
      </c>
      <c r="P12" s="6" t="b">
        <f>+F12='[1]all(net trust &amp;WF) (2)'!C51</f>
        <v>1</v>
      </c>
      <c r="Q12" s="6" t="e">
        <f>+#REF!='[1]all(net trust &amp;WF) (2)'!D51</f>
        <v>#REF!</v>
      </c>
      <c r="R12" s="6" t="b">
        <f>+G12='[1]all(net trust &amp;WF) (2)'!D8</f>
        <v>1</v>
      </c>
    </row>
    <row r="13" spans="1:18" x14ac:dyDescent="0.2">
      <c r="B13" s="22" t="s">
        <v>25</v>
      </c>
      <c r="C13" s="15">
        <v>1235750.388</v>
      </c>
      <c r="D13" s="15">
        <v>2006743.9519999998</v>
      </c>
      <c r="E13" s="15">
        <f t="shared" si="2"/>
        <v>3242494.34</v>
      </c>
      <c r="F13" s="15">
        <v>298123.68563999998</v>
      </c>
      <c r="G13" s="15">
        <v>1712172.6995900001</v>
      </c>
      <c r="H13" s="15">
        <f>+C13-F13</f>
        <v>937626.70236</v>
      </c>
      <c r="I13" s="15">
        <v>1530321.6404099998</v>
      </c>
      <c r="J13" s="20">
        <f>+F13/C13*100</f>
        <v>24.124911352243085</v>
      </c>
      <c r="K13" s="20">
        <f>+G13/E13*100</f>
        <v>52.804184681784214</v>
      </c>
      <c r="M13" s="6" t="b">
        <f>+C13='[1]NCA RELEASES (2)'!C52</f>
        <v>1</v>
      </c>
      <c r="N13" s="6" t="b">
        <f>+D13='[1]NCA RELEASES (2)'!D52</f>
        <v>1</v>
      </c>
      <c r="O13" s="6" t="b">
        <f>+E13='[1]NCA RELEASES (2)'!D9</f>
        <v>1</v>
      </c>
      <c r="P13" s="6" t="b">
        <f>+F13='[1]all(net trust &amp;WF) (2)'!C52</f>
        <v>1</v>
      </c>
      <c r="Q13" s="6" t="e">
        <f>+#REF!='[1]all(net trust &amp;WF) (2)'!D52</f>
        <v>#REF!</v>
      </c>
      <c r="R13" s="6" t="b">
        <f>+G13='[1]all(net trust &amp;WF) (2)'!D9</f>
        <v>1</v>
      </c>
    </row>
    <row r="14" spans="1:18" x14ac:dyDescent="0.2">
      <c r="B14" s="22" t="s">
        <v>26</v>
      </c>
      <c r="C14" s="15">
        <v>104901</v>
      </c>
      <c r="D14" s="15">
        <v>1301.5299999999988</v>
      </c>
      <c r="E14" s="15">
        <f t="shared" si="2"/>
        <v>106202.53</v>
      </c>
      <c r="F14" s="15">
        <v>34892.699860000001</v>
      </c>
      <c r="G14" s="15">
        <v>83899.888300000006</v>
      </c>
      <c r="H14" s="15">
        <f>+C14-F14</f>
        <v>70008.300140000007</v>
      </c>
      <c r="I14" s="15">
        <v>22302.6417</v>
      </c>
      <c r="J14" s="20">
        <f>+F14/C14*100</f>
        <v>33.26250451377966</v>
      </c>
      <c r="K14" s="20">
        <f>+G14/E14*100</f>
        <v>78.999896047674198</v>
      </c>
      <c r="M14" s="6" t="b">
        <f>+C14='[1]NCA RELEASES (2)'!C53</f>
        <v>1</v>
      </c>
      <c r="N14" s="6" t="b">
        <f>+D14='[1]NCA RELEASES (2)'!D53</f>
        <v>1</v>
      </c>
      <c r="O14" s="6" t="b">
        <f>+E14='[1]NCA RELEASES (2)'!D10</f>
        <v>1</v>
      </c>
      <c r="P14" s="6" t="b">
        <f>+F14='[1]all(net trust &amp;WF) (2)'!C53</f>
        <v>1</v>
      </c>
      <c r="Q14" s="6" t="e">
        <f>+#REF!='[1]all(net trust &amp;WF) (2)'!D53</f>
        <v>#REF!</v>
      </c>
      <c r="R14" s="6" t="b">
        <f>+G14='[1]all(net trust &amp;WF) (2)'!D10</f>
        <v>1</v>
      </c>
    </row>
    <row r="15" spans="1:18" x14ac:dyDescent="0.2">
      <c r="B15" s="22" t="s">
        <v>27</v>
      </c>
      <c r="C15" s="15">
        <v>1291826.794</v>
      </c>
      <c r="D15" s="15">
        <v>12517.862999999896</v>
      </c>
      <c r="E15" s="15">
        <f t="shared" si="2"/>
        <v>1304344.6569999999</v>
      </c>
      <c r="F15" s="15">
        <v>360706.43342000002</v>
      </c>
      <c r="G15" s="15">
        <v>820318.45874000003</v>
      </c>
      <c r="H15" s="15">
        <f>+C15-F15</f>
        <v>931120.36057999998</v>
      </c>
      <c r="I15" s="15">
        <v>484026.19825999986</v>
      </c>
      <c r="J15" s="20">
        <f>+F15/C15*100</f>
        <v>27.922197859289799</v>
      </c>
      <c r="K15" s="20">
        <f>+G15/E15*100</f>
        <v>62.891234639373394</v>
      </c>
      <c r="M15" s="6" t="b">
        <f>+C15='[1]NCA RELEASES (2)'!C54</f>
        <v>1</v>
      </c>
      <c r="N15" s="6" t="b">
        <f>+D15='[1]NCA RELEASES (2)'!D54</f>
        <v>1</v>
      </c>
      <c r="O15" s="6" t="b">
        <f>+E15='[1]NCA RELEASES (2)'!D11</f>
        <v>1</v>
      </c>
      <c r="P15" s="6" t="b">
        <f>+F15='[1]all(net trust &amp;WF) (2)'!C54</f>
        <v>1</v>
      </c>
      <c r="Q15" s="6" t="e">
        <f>+#REF!='[1]all(net trust &amp;WF) (2)'!D54</f>
        <v>#REF!</v>
      </c>
      <c r="R15" s="6" t="b">
        <f>+G15='[1]all(net trust &amp;WF) (2)'!D11</f>
        <v>1</v>
      </c>
    </row>
    <row r="16" spans="1:18" x14ac:dyDescent="0.2">
      <c r="B16" s="22" t="s">
        <v>28</v>
      </c>
      <c r="C16" s="15">
        <v>4443231.9840000002</v>
      </c>
      <c r="D16" s="15">
        <v>6015.3686700006947</v>
      </c>
      <c r="E16" s="15">
        <f t="shared" si="2"/>
        <v>4449247.3526700009</v>
      </c>
      <c r="F16" s="15">
        <v>717401.13535999996</v>
      </c>
      <c r="G16" s="15">
        <v>1988222.58283</v>
      </c>
      <c r="H16" s="15">
        <f>+C16-F16</f>
        <v>3725830.8486400004</v>
      </c>
      <c r="I16" s="15">
        <v>2461024.7698400011</v>
      </c>
      <c r="J16" s="20">
        <f>+F16/C16*100</f>
        <v>16.145930213487585</v>
      </c>
      <c r="K16" s="20">
        <f>+G16/E16*100</f>
        <v>44.686717218292308</v>
      </c>
      <c r="M16" s="6" t="b">
        <f>+C16='[1]NCA RELEASES (2)'!C55</f>
        <v>1</v>
      </c>
      <c r="N16" s="6" t="b">
        <f>+D16='[1]NCA RELEASES (2)'!D55</f>
        <v>1</v>
      </c>
      <c r="O16" s="6" t="b">
        <f>+E16='[1]NCA RELEASES (2)'!D12</f>
        <v>1</v>
      </c>
      <c r="P16" s="6" t="b">
        <f>+F16='[1]all(net trust &amp;WF) (2)'!C55</f>
        <v>1</v>
      </c>
      <c r="Q16" s="6" t="e">
        <f>+#REF!='[1]all(net trust &amp;WF) (2)'!D55</f>
        <v>#REF!</v>
      </c>
      <c r="R16" s="6" t="b">
        <f>+G16='[1]all(net trust &amp;WF) (2)'!D12</f>
        <v>1</v>
      </c>
    </row>
    <row r="17" spans="2:18" ht="14.25" x14ac:dyDescent="0.2">
      <c r="B17" s="22" t="s">
        <v>29</v>
      </c>
      <c r="C17" s="15">
        <v>553585.32699999993</v>
      </c>
      <c r="D17" s="15">
        <v>122257.15500000003</v>
      </c>
      <c r="E17" s="15">
        <f t="shared" si="2"/>
        <v>675842.48199999996</v>
      </c>
      <c r="F17" s="15">
        <v>194722.66928000003</v>
      </c>
      <c r="G17" s="15">
        <v>391423.02483999997</v>
      </c>
      <c r="H17" s="15">
        <f>+C17-F17</f>
        <v>358862.6577199999</v>
      </c>
      <c r="I17" s="15">
        <v>284419.45715999999</v>
      </c>
      <c r="J17" s="20">
        <f>+F17/C17*100</f>
        <v>35.174824870313095</v>
      </c>
      <c r="K17" s="20">
        <f>+G17/E17*100</f>
        <v>57.916309682349919</v>
      </c>
      <c r="M17" s="6" t="b">
        <f>+C17='[1]NCA RELEASES (2)'!C56</f>
        <v>1</v>
      </c>
      <c r="N17" s="6" t="b">
        <f>+D17='[1]NCA RELEASES (2)'!D56</f>
        <v>1</v>
      </c>
      <c r="O17" s="6" t="b">
        <f>+E17='[1]NCA RELEASES (2)'!D13</f>
        <v>1</v>
      </c>
      <c r="P17" s="6" t="b">
        <f>+F17='[1]all(net trust &amp;WF) (2)'!C56</f>
        <v>1</v>
      </c>
      <c r="Q17" s="6" t="e">
        <f>+#REF!='[1]all(net trust &amp;WF) (2)'!D56</f>
        <v>#REF!</v>
      </c>
      <c r="R17" s="6" t="b">
        <f>+G17='[1]all(net trust &amp;WF) (2)'!D13</f>
        <v>1</v>
      </c>
    </row>
    <row r="18" spans="2:18" x14ac:dyDescent="0.2">
      <c r="B18" s="22" t="s">
        <v>30</v>
      </c>
      <c r="C18" s="15">
        <v>61837381.153099999</v>
      </c>
      <c r="D18" s="15">
        <v>23782101.987159997</v>
      </c>
      <c r="E18" s="15">
        <f t="shared" si="2"/>
        <v>85619483.140259996</v>
      </c>
      <c r="F18" s="15">
        <v>21974974.462359998</v>
      </c>
      <c r="G18" s="15">
        <v>49576645.523129992</v>
      </c>
      <c r="H18" s="15">
        <f>+C18-F18</f>
        <v>39862406.690740004</v>
      </c>
      <c r="I18" s="15">
        <v>36042837.617130011</v>
      </c>
      <c r="J18" s="20">
        <f>+F18/C18*100</f>
        <v>35.536715903206321</v>
      </c>
      <c r="K18" s="20">
        <f>+G18/E18*100</f>
        <v>57.903462745640034</v>
      </c>
      <c r="M18" s="6" t="b">
        <f>+C18='[1]NCA RELEASES (2)'!C57</f>
        <v>1</v>
      </c>
      <c r="N18" s="6" t="b">
        <f>+D18='[1]NCA RELEASES (2)'!D57</f>
        <v>1</v>
      </c>
      <c r="O18" s="6" t="b">
        <f>+E18='[1]NCA RELEASES (2)'!D14</f>
        <v>1</v>
      </c>
      <c r="P18" s="6" t="b">
        <f>+F18='[1]all(net trust &amp;WF) (2)'!C57</f>
        <v>1</v>
      </c>
      <c r="Q18" s="6" t="e">
        <f>+#REF!='[1]all(net trust &amp;WF) (2)'!D57</f>
        <v>#REF!</v>
      </c>
      <c r="R18" s="6" t="b">
        <f>+G18='[1]all(net trust &amp;WF) (2)'!D14</f>
        <v>1</v>
      </c>
    </row>
    <row r="19" spans="2:18" x14ac:dyDescent="0.2">
      <c r="B19" s="22" t="s">
        <v>31</v>
      </c>
      <c r="C19" s="15">
        <v>9807796.872440001</v>
      </c>
      <c r="D19" s="15">
        <v>1011701.2122999988</v>
      </c>
      <c r="E19" s="15">
        <f t="shared" si="2"/>
        <v>10819498.08474</v>
      </c>
      <c r="F19" s="15">
        <v>4821695.2112499997</v>
      </c>
      <c r="G19" s="15">
        <v>7767377.9422800001</v>
      </c>
      <c r="H19" s="15">
        <f>+C19-F19</f>
        <v>4986101.6611900013</v>
      </c>
      <c r="I19" s="15">
        <v>3052120.1424599998</v>
      </c>
      <c r="J19" s="20">
        <f>+F19/C19*100</f>
        <v>49.161858406743796</v>
      </c>
      <c r="K19" s="20">
        <f>+G19/E19*100</f>
        <v>71.790557024408002</v>
      </c>
      <c r="M19" s="6" t="b">
        <f>+C19='[1]NCA RELEASES (2)'!C58</f>
        <v>1</v>
      </c>
      <c r="N19" s="6" t="b">
        <f>+D19='[1]NCA RELEASES (2)'!D58</f>
        <v>1</v>
      </c>
      <c r="O19" s="6" t="b">
        <f>+E19='[1]NCA RELEASES (2)'!D15</f>
        <v>1</v>
      </c>
      <c r="P19" s="6" t="b">
        <f>+F19='[1]all(net trust &amp;WF) (2)'!C58</f>
        <v>1</v>
      </c>
      <c r="Q19" s="6" t="e">
        <f>+#REF!='[1]all(net trust &amp;WF) (2)'!D58</f>
        <v>#REF!</v>
      </c>
      <c r="R19" s="6" t="b">
        <f>+G19='[1]all(net trust &amp;WF) (2)'!D15</f>
        <v>1</v>
      </c>
    </row>
    <row r="20" spans="2:18" x14ac:dyDescent="0.2">
      <c r="B20" s="22" t="s">
        <v>32</v>
      </c>
      <c r="C20" s="15">
        <v>201164.283</v>
      </c>
      <c r="D20" s="15">
        <v>674.67500000001746</v>
      </c>
      <c r="E20" s="15">
        <f t="shared" si="2"/>
        <v>201838.95800000001</v>
      </c>
      <c r="F20" s="15">
        <v>55838.178179999995</v>
      </c>
      <c r="G20" s="15">
        <v>148165.26508000001</v>
      </c>
      <c r="H20" s="15">
        <f>+C20-F20</f>
        <v>145326.10482000001</v>
      </c>
      <c r="I20" s="15">
        <v>53673.692920000001</v>
      </c>
      <c r="J20" s="20">
        <f>+F20/C20*100</f>
        <v>27.757501156405585</v>
      </c>
      <c r="K20" s="20">
        <f>+G20/E20*100</f>
        <v>73.407664480709428</v>
      </c>
      <c r="M20" s="6" t="b">
        <f>+C20='[1]NCA RELEASES (2)'!C59</f>
        <v>1</v>
      </c>
      <c r="N20" s="6" t="b">
        <f>+D20='[1]NCA RELEASES (2)'!D59</f>
        <v>1</v>
      </c>
      <c r="O20" s="6" t="b">
        <f>+E20='[1]NCA RELEASES (2)'!D16</f>
        <v>1</v>
      </c>
      <c r="P20" s="6" t="b">
        <f>+F20='[1]all(net trust &amp;WF) (2)'!C59</f>
        <v>1</v>
      </c>
      <c r="Q20" s="6" t="e">
        <f>+#REF!='[1]all(net trust &amp;WF) (2)'!D59</f>
        <v>#REF!</v>
      </c>
      <c r="R20" s="6" t="b">
        <f>+G20='[1]all(net trust &amp;WF) (2)'!D16</f>
        <v>1</v>
      </c>
    </row>
    <row r="21" spans="2:18" x14ac:dyDescent="0.2">
      <c r="B21" s="22" t="s">
        <v>33</v>
      </c>
      <c r="C21" s="15">
        <v>4376391</v>
      </c>
      <c r="D21" s="15">
        <v>213266.96499999985</v>
      </c>
      <c r="E21" s="15">
        <f t="shared" si="2"/>
        <v>4589657.9649999999</v>
      </c>
      <c r="F21" s="15">
        <v>931227.68281000003</v>
      </c>
      <c r="G21" s="15">
        <v>2176882.9335700003</v>
      </c>
      <c r="H21" s="15">
        <f>+C21-F21</f>
        <v>3445163.3171899999</v>
      </c>
      <c r="I21" s="15">
        <v>2412775.0314299995</v>
      </c>
      <c r="J21" s="20">
        <f>+F21/C21*100</f>
        <v>21.278438850870501</v>
      </c>
      <c r="K21" s="20">
        <f>+G21/E21*100</f>
        <v>47.430177807814061</v>
      </c>
      <c r="M21" s="6" t="b">
        <f>+C21='[1]NCA RELEASES (2)'!C60</f>
        <v>1</v>
      </c>
      <c r="N21" s="6" t="b">
        <f>+D21='[1]NCA RELEASES (2)'!D60</f>
        <v>1</v>
      </c>
      <c r="O21" s="6" t="b">
        <f>+E21='[1]NCA RELEASES (2)'!D17</f>
        <v>1</v>
      </c>
      <c r="P21" s="6" t="b">
        <f>+F21='[1]all(net trust &amp;WF) (2)'!C60</f>
        <v>1</v>
      </c>
      <c r="Q21" s="6" t="e">
        <f>+#REF!='[1]all(net trust &amp;WF) (2)'!D60</f>
        <v>#REF!</v>
      </c>
      <c r="R21" s="6" t="b">
        <f>+G21='[1]all(net trust &amp;WF) (2)'!D17</f>
        <v>1</v>
      </c>
    </row>
    <row r="22" spans="2:18" x14ac:dyDescent="0.2">
      <c r="B22" s="22" t="s">
        <v>34</v>
      </c>
      <c r="C22" s="15">
        <v>2813582.1059999997</v>
      </c>
      <c r="D22" s="15">
        <v>1492771.7339999853</v>
      </c>
      <c r="E22" s="15">
        <f t="shared" si="2"/>
        <v>4306353.8399999849</v>
      </c>
      <c r="F22" s="15">
        <v>773478.04535000084</v>
      </c>
      <c r="G22" s="15">
        <v>2950008.4244399983</v>
      </c>
      <c r="H22" s="15">
        <f>+C22-F22</f>
        <v>2040104.060649999</v>
      </c>
      <c r="I22" s="15">
        <v>1356345.4155599866</v>
      </c>
      <c r="J22" s="20">
        <f>+F22/C22*100</f>
        <v>27.490864535303555</v>
      </c>
      <c r="K22" s="20">
        <f>+G22/E22*100</f>
        <v>68.503623576831046</v>
      </c>
      <c r="M22" s="6" t="b">
        <f>+C22='[1]NCA RELEASES (2)'!C61</f>
        <v>1</v>
      </c>
      <c r="N22" s="6" t="b">
        <f>+D22='[1]NCA RELEASES (2)'!D61</f>
        <v>1</v>
      </c>
      <c r="O22" s="6" t="b">
        <f>+E22='[1]NCA RELEASES (2)'!D18</f>
        <v>1</v>
      </c>
      <c r="P22" s="6" t="b">
        <f>+F22='[1]all(net trust &amp;WF) (2)'!C61</f>
        <v>1</v>
      </c>
      <c r="Q22" s="6" t="e">
        <f>+#REF!='[1]all(net trust &amp;WF) (2)'!D61</f>
        <v>#REF!</v>
      </c>
      <c r="R22" s="6" t="b">
        <f>+G22='[1]all(net trust &amp;WF) (2)'!D18</f>
        <v>1</v>
      </c>
    </row>
    <row r="23" spans="2:18" x14ac:dyDescent="0.2">
      <c r="B23" s="22" t="s">
        <v>35</v>
      </c>
      <c r="C23" s="15">
        <v>2178935.196</v>
      </c>
      <c r="D23" s="15">
        <v>1050382.2570000002</v>
      </c>
      <c r="E23" s="15">
        <f t="shared" si="2"/>
        <v>3229317.4530000002</v>
      </c>
      <c r="F23" s="15">
        <v>586768.70146000001</v>
      </c>
      <c r="G23" s="15">
        <v>1555359.59953</v>
      </c>
      <c r="H23" s="15">
        <f>+C23-F23</f>
        <v>1592166.4945399999</v>
      </c>
      <c r="I23" s="15">
        <v>1673957.85347</v>
      </c>
      <c r="J23" s="20">
        <f>+F23/C23*100</f>
        <v>26.929148812556058</v>
      </c>
      <c r="K23" s="20">
        <f>+G23/E23*100</f>
        <v>48.163725684047819</v>
      </c>
      <c r="M23" s="6" t="b">
        <f>+C23='[1]NCA RELEASES (2)'!C62</f>
        <v>1</v>
      </c>
      <c r="N23" s="6" t="b">
        <f>+D23='[1]NCA RELEASES (2)'!D62</f>
        <v>1</v>
      </c>
      <c r="O23" s="6" t="b">
        <f>+E23='[1]NCA RELEASES (2)'!D19</f>
        <v>1</v>
      </c>
      <c r="P23" s="6" t="b">
        <f>+F23='[1]all(net trust &amp;WF) (2)'!C62</f>
        <v>1</v>
      </c>
      <c r="Q23" s="6" t="e">
        <f>+#REF!='[1]all(net trust &amp;WF) (2)'!D62</f>
        <v>#REF!</v>
      </c>
      <c r="R23" s="6" t="b">
        <f>+G23='[1]all(net trust &amp;WF) (2)'!D19</f>
        <v>1</v>
      </c>
    </row>
    <row r="24" spans="2:18" x14ac:dyDescent="0.2">
      <c r="B24" s="22" t="s">
        <v>36</v>
      </c>
      <c r="C24" s="15">
        <v>11663256.97607</v>
      </c>
      <c r="D24" s="15">
        <v>3039102.5110299997</v>
      </c>
      <c r="E24" s="15">
        <f t="shared" si="2"/>
        <v>14702359.4871</v>
      </c>
      <c r="F24" s="15">
        <v>3187067.8108600001</v>
      </c>
      <c r="G24" s="15">
        <v>7810003.956530001</v>
      </c>
      <c r="H24" s="15">
        <f>+C24-F24</f>
        <v>8476189.1652099993</v>
      </c>
      <c r="I24" s="15">
        <v>6892355.5305699985</v>
      </c>
      <c r="J24" s="20">
        <f>+F24/C24*100</f>
        <v>27.325710283148545</v>
      </c>
      <c r="K24" s="20">
        <f>+G24/E24*100</f>
        <v>53.120752239683554</v>
      </c>
      <c r="M24" s="6" t="b">
        <f>+C24='[1]NCA RELEASES (2)'!C63</f>
        <v>1</v>
      </c>
      <c r="N24" s="6" t="b">
        <f>+D24='[1]NCA RELEASES (2)'!D63</f>
        <v>1</v>
      </c>
      <c r="O24" s="6" t="b">
        <f>+E24='[1]NCA RELEASES (2)'!D20</f>
        <v>1</v>
      </c>
      <c r="P24" s="6" t="b">
        <f>+F24='[1]all(net trust &amp;WF) (2)'!C63</f>
        <v>1</v>
      </c>
      <c r="Q24" s="6" t="e">
        <f>+#REF!='[1]all(net trust &amp;WF) (2)'!D63</f>
        <v>#REF!</v>
      </c>
      <c r="R24" s="6" t="b">
        <f>+G24='[1]all(net trust &amp;WF) (2)'!D20</f>
        <v>1</v>
      </c>
    </row>
    <row r="25" spans="2:18" x14ac:dyDescent="0.2">
      <c r="B25" s="22" t="s">
        <v>37</v>
      </c>
      <c r="C25" s="15">
        <v>355980.93</v>
      </c>
      <c r="D25" s="15">
        <v>0</v>
      </c>
      <c r="E25" s="15">
        <f t="shared" si="2"/>
        <v>355980.93</v>
      </c>
      <c r="F25" s="15">
        <v>95892.298899999994</v>
      </c>
      <c r="G25" s="15">
        <v>230787.96641999998</v>
      </c>
      <c r="H25" s="15">
        <f>+C25-F25</f>
        <v>260088.6311</v>
      </c>
      <c r="I25" s="15">
        <v>125192.96358000001</v>
      </c>
      <c r="J25" s="20">
        <f>+F25/C25*100</f>
        <v>26.937481988150321</v>
      </c>
      <c r="K25" s="20">
        <f>+G25/E25*100</f>
        <v>64.831553313824983</v>
      </c>
      <c r="M25" s="6" t="b">
        <f>+C25='[1]NCA RELEASES (2)'!C64</f>
        <v>1</v>
      </c>
      <c r="N25" s="6" t="b">
        <f>+D25='[1]NCA RELEASES (2)'!D64</f>
        <v>1</v>
      </c>
      <c r="O25" s="6" t="b">
        <f>+E25='[1]NCA RELEASES (2)'!D21</f>
        <v>1</v>
      </c>
    </row>
    <row r="26" spans="2:18" x14ac:dyDescent="0.2">
      <c r="B26" s="22" t="s">
        <v>38</v>
      </c>
      <c r="C26" s="15">
        <v>37925383.192000002</v>
      </c>
      <c r="D26" s="15">
        <v>8453133.4719999954</v>
      </c>
      <c r="E26" s="15">
        <f t="shared" si="2"/>
        <v>46378516.663999997</v>
      </c>
      <c r="F26" s="15">
        <v>13964037.906339999</v>
      </c>
      <c r="G26" s="15">
        <v>29896847.619460002</v>
      </c>
      <c r="H26" s="15">
        <f>+C26-F26</f>
        <v>23961345.285660002</v>
      </c>
      <c r="I26" s="15">
        <v>16481669.044539995</v>
      </c>
      <c r="J26" s="20">
        <f>+F26/C26*100</f>
        <v>36.819767477749785</v>
      </c>
      <c r="K26" s="20">
        <f>+G26/E26*100</f>
        <v>64.462707671430508</v>
      </c>
      <c r="M26" s="6" t="b">
        <f>+C26='[1]NCA RELEASES (2)'!C65</f>
        <v>1</v>
      </c>
      <c r="N26" s="6" t="b">
        <f>+D26='[1]NCA RELEASES (2)'!D65</f>
        <v>1</v>
      </c>
      <c r="O26" s="6" t="b">
        <f>+E26='[1]NCA RELEASES (2)'!D22</f>
        <v>1</v>
      </c>
      <c r="P26" s="6" t="b">
        <f>+F26='[1]all(net trust &amp;WF) (2)'!C65</f>
        <v>1</v>
      </c>
      <c r="Q26" s="6" t="e">
        <f>+#REF!='[1]all(net trust &amp;WF) (2)'!D65</f>
        <v>#REF!</v>
      </c>
      <c r="R26" s="6" t="b">
        <f>+G26='[1]all(net trust &amp;WF) (2)'!D22</f>
        <v>1</v>
      </c>
    </row>
    <row r="27" spans="2:18" x14ac:dyDescent="0.2">
      <c r="B27" s="22" t="s">
        <v>39</v>
      </c>
      <c r="C27" s="15">
        <v>3521058.92</v>
      </c>
      <c r="D27" s="15">
        <v>156818.75400000019</v>
      </c>
      <c r="E27" s="15">
        <f t="shared" si="2"/>
        <v>3677877.6740000001</v>
      </c>
      <c r="F27" s="15">
        <v>1127156.3196699999</v>
      </c>
      <c r="G27" s="15">
        <v>2281189.19447</v>
      </c>
      <c r="H27" s="15">
        <f>+C27-F27</f>
        <v>2393902.6003299998</v>
      </c>
      <c r="I27" s="15">
        <v>1396688.4795299999</v>
      </c>
      <c r="J27" s="20">
        <f>+F27/C27*100</f>
        <v>32.011856242098894</v>
      </c>
      <c r="K27" s="20">
        <f>+G27/E27*100</f>
        <v>62.024607577255708</v>
      </c>
      <c r="M27" s="6" t="b">
        <f>+C27='[1]NCA RELEASES (2)'!C66</f>
        <v>1</v>
      </c>
      <c r="N27" s="6" t="b">
        <f>+D27='[1]NCA RELEASES (2)'!D66</f>
        <v>1</v>
      </c>
      <c r="O27" s="6" t="b">
        <f>+E27='[1]NCA RELEASES (2)'!D23</f>
        <v>1</v>
      </c>
      <c r="P27" s="6" t="b">
        <f>+F27='[1]all(net trust &amp;WF) (2)'!C66</f>
        <v>1</v>
      </c>
      <c r="Q27" s="6" t="e">
        <f>+#REF!='[1]all(net trust &amp;WF) (2)'!D66</f>
        <v>#REF!</v>
      </c>
      <c r="R27" s="6" t="b">
        <f>+G27='[1]all(net trust &amp;WF) (2)'!D23</f>
        <v>1</v>
      </c>
    </row>
    <row r="28" spans="2:18" x14ac:dyDescent="0.2">
      <c r="B28" s="7" t="s">
        <v>40</v>
      </c>
      <c r="C28" s="15">
        <v>2171139.125</v>
      </c>
      <c r="D28" s="15">
        <v>835766.3339999998</v>
      </c>
      <c r="E28" s="15">
        <f t="shared" si="2"/>
        <v>3006905.4589999998</v>
      </c>
      <c r="F28" s="15">
        <v>628448.77260000003</v>
      </c>
      <c r="G28" s="15">
        <v>1586609.87054</v>
      </c>
      <c r="H28" s="15">
        <f>+C28-F28</f>
        <v>1542690.3524</v>
      </c>
      <c r="I28" s="15">
        <v>1420295.5884599998</v>
      </c>
      <c r="J28" s="20">
        <f>+F28/C28*100</f>
        <v>28.945578169708497</v>
      </c>
      <c r="K28" s="20">
        <f>+G28/E28*100</f>
        <v>52.76553892943663</v>
      </c>
      <c r="M28" s="6" t="b">
        <f>+C28='[1]NCA RELEASES (2)'!C67</f>
        <v>1</v>
      </c>
      <c r="N28" s="6" t="b">
        <f>+D28='[1]NCA RELEASES (2)'!D67</f>
        <v>1</v>
      </c>
      <c r="O28" s="6" t="b">
        <f>+E28='[1]NCA RELEASES (2)'!D24</f>
        <v>1</v>
      </c>
      <c r="P28" s="6" t="b">
        <f>+F28='[1]all(net trust &amp;WF) (2)'!C67</f>
        <v>1</v>
      </c>
      <c r="Q28" s="6" t="e">
        <f>+#REF!='[1]all(net trust &amp;WF) (2)'!D67</f>
        <v>#REF!</v>
      </c>
      <c r="R28" s="6" t="b">
        <f>+G28='[1]all(net trust &amp;WF) (2)'!D24</f>
        <v>1</v>
      </c>
    </row>
    <row r="29" spans="2:18" x14ac:dyDescent="0.2">
      <c r="B29" s="7" t="s">
        <v>41</v>
      </c>
      <c r="C29" s="15">
        <v>32997056.426119998</v>
      </c>
      <c r="D29" s="15">
        <v>4806227.7489399984</v>
      </c>
      <c r="E29" s="15">
        <f t="shared" si="2"/>
        <v>37803284.175059997</v>
      </c>
      <c r="F29" s="15">
        <v>11424204.637809999</v>
      </c>
      <c r="G29" s="15">
        <v>27853147.121509999</v>
      </c>
      <c r="H29" s="15">
        <f>+C29-F29</f>
        <v>21572851.788309999</v>
      </c>
      <c r="I29" s="15">
        <v>9950137.0535499975</v>
      </c>
      <c r="J29" s="20">
        <f>+F29/C29*100</f>
        <v>34.621890177957695</v>
      </c>
      <c r="K29" s="20">
        <f>+G29/E29*100</f>
        <v>73.679172932508294</v>
      </c>
      <c r="M29" s="6" t="b">
        <f>+C29='[1]NCA RELEASES (2)'!C68</f>
        <v>1</v>
      </c>
      <c r="N29" s="6" t="b">
        <f>+D29='[1]NCA RELEASES (2)'!D68</f>
        <v>1</v>
      </c>
      <c r="O29" s="6" t="b">
        <f>+E29='[1]NCA RELEASES (2)'!D25</f>
        <v>1</v>
      </c>
      <c r="P29" s="6" t="b">
        <f>+F29='[1]all(net trust &amp;WF) (2)'!C68</f>
        <v>1</v>
      </c>
      <c r="Q29" s="6" t="e">
        <f>+#REF!='[1]all(net trust &amp;WF) (2)'!D68</f>
        <v>#REF!</v>
      </c>
      <c r="R29" s="6" t="b">
        <f>+G29='[1]all(net trust &amp;WF) (2)'!D25</f>
        <v>1</v>
      </c>
    </row>
    <row r="30" spans="2:18" x14ac:dyDescent="0.2">
      <c r="B30" s="7" t="s">
        <v>42</v>
      </c>
      <c r="C30" s="15">
        <v>39454044.412</v>
      </c>
      <c r="D30" s="15">
        <v>18751121.354569994</v>
      </c>
      <c r="E30" s="15">
        <f t="shared" si="2"/>
        <v>58205165.766569994</v>
      </c>
      <c r="F30" s="15">
        <v>15926073.06532</v>
      </c>
      <c r="G30" s="15">
        <v>42331949.480619997</v>
      </c>
      <c r="H30" s="15">
        <f>+C30-F30</f>
        <v>23527971.34668</v>
      </c>
      <c r="I30" s="15">
        <v>15873216.285949998</v>
      </c>
      <c r="J30" s="20">
        <f>+F30/C30*100</f>
        <v>40.36613559566041</v>
      </c>
      <c r="K30" s="20">
        <f>+G30/E30*100</f>
        <v>72.728853054711607</v>
      </c>
      <c r="M30" s="6" t="b">
        <f>+C30='[1]NCA RELEASES (2)'!C69</f>
        <v>1</v>
      </c>
      <c r="N30" s="6" t="b">
        <f>+D30='[1]NCA RELEASES (2)'!D69</f>
        <v>1</v>
      </c>
      <c r="O30" s="6" t="b">
        <f>+E30='[1]NCA RELEASES (2)'!D26</f>
        <v>1</v>
      </c>
      <c r="P30" s="6" t="b">
        <f>+F30='[1]all(net trust &amp;WF) (2)'!C69</f>
        <v>1</v>
      </c>
      <c r="Q30" s="6" t="e">
        <f>+#REF!='[1]all(net trust &amp;WF) (2)'!D69</f>
        <v>#REF!</v>
      </c>
      <c r="R30" s="6" t="b">
        <f>+G30='[1]all(net trust &amp;WF) (2)'!D26</f>
        <v>1</v>
      </c>
    </row>
    <row r="31" spans="2:18" x14ac:dyDescent="0.2">
      <c r="B31" s="7" t="s">
        <v>43</v>
      </c>
      <c r="C31" s="15">
        <v>3945891.3930000002</v>
      </c>
      <c r="D31" s="15">
        <v>231057.38100000005</v>
      </c>
      <c r="E31" s="15">
        <f t="shared" si="2"/>
        <v>4176948.7740000002</v>
      </c>
      <c r="F31" s="15">
        <v>559721.12996999989</v>
      </c>
      <c r="G31" s="15">
        <v>2383414.1430899999</v>
      </c>
      <c r="H31" s="15">
        <f>+C31-F31</f>
        <v>3386170.26303</v>
      </c>
      <c r="I31" s="15">
        <v>1793534.6309100001</v>
      </c>
      <c r="J31" s="20">
        <f>+F31/C31*100</f>
        <v>14.184909674983542</v>
      </c>
      <c r="K31" s="20">
        <f>+G31/E31*100</f>
        <v>57.061129356574668</v>
      </c>
      <c r="M31" s="6" t="b">
        <f>+C31='[1]NCA RELEASES (2)'!C70</f>
        <v>1</v>
      </c>
      <c r="N31" s="6" t="b">
        <f>+D31='[1]NCA RELEASES (2)'!D70</f>
        <v>1</v>
      </c>
      <c r="O31" s="6" t="b">
        <f>+E31='[1]NCA RELEASES (2)'!D27</f>
        <v>1</v>
      </c>
      <c r="P31" s="6" t="b">
        <f>+F31='[1]all(net trust &amp;WF) (2)'!C70</f>
        <v>1</v>
      </c>
      <c r="Q31" s="6" t="e">
        <f>+#REF!='[1]all(net trust &amp;WF) (2)'!D70</f>
        <v>#REF!</v>
      </c>
      <c r="R31" s="6" t="b">
        <f>+G31='[1]all(net trust &amp;WF) (2)'!D27</f>
        <v>1</v>
      </c>
    </row>
    <row r="32" spans="2:18" x14ac:dyDescent="0.2">
      <c r="B32" s="7" t="s">
        <v>44</v>
      </c>
      <c r="C32" s="15">
        <v>24218207.372000001</v>
      </c>
      <c r="D32" s="15">
        <v>2967.1279999986291</v>
      </c>
      <c r="E32" s="15">
        <f t="shared" si="2"/>
        <v>24221174.5</v>
      </c>
      <c r="F32" s="15">
        <v>2374957.52189</v>
      </c>
      <c r="G32" s="15">
        <v>6247079.0190099999</v>
      </c>
      <c r="H32" s="15">
        <f>+C32-F32</f>
        <v>21843249.850110002</v>
      </c>
      <c r="I32" s="15">
        <v>17974095.48099</v>
      </c>
      <c r="J32" s="20">
        <f>+F32/C32*100</f>
        <v>9.8064959367546702</v>
      </c>
      <c r="K32" s="20">
        <f>+G32/E32*100</f>
        <v>25.791808811789867</v>
      </c>
      <c r="M32" s="6" t="b">
        <f>+C32='[1]NCA RELEASES (2)'!C71</f>
        <v>1</v>
      </c>
      <c r="N32" s="6" t="b">
        <f>+D32='[1]NCA RELEASES (2)'!D71</f>
        <v>1</v>
      </c>
      <c r="O32" s="6" t="b">
        <f>+E32='[1]NCA RELEASES (2)'!D28</f>
        <v>1</v>
      </c>
      <c r="P32" s="6" t="b">
        <f>+F32='[1]all(net trust &amp;WF) (2)'!C71</f>
        <v>1</v>
      </c>
      <c r="Q32" s="6" t="e">
        <f>+#REF!='[1]all(net trust &amp;WF) (2)'!D71</f>
        <v>#REF!</v>
      </c>
      <c r="R32" s="6" t="b">
        <f>+G32='[1]all(net trust &amp;WF) (2)'!D28</f>
        <v>1</v>
      </c>
    </row>
    <row r="33" spans="1:18" x14ac:dyDescent="0.2">
      <c r="B33" s="7" t="s">
        <v>45</v>
      </c>
      <c r="C33" s="15">
        <v>608050</v>
      </c>
      <c r="D33" s="15">
        <v>70421.809000000008</v>
      </c>
      <c r="E33" s="15">
        <f t="shared" si="2"/>
        <v>678471.80900000001</v>
      </c>
      <c r="F33" s="15">
        <v>233828.00872000001</v>
      </c>
      <c r="G33" s="15">
        <v>530317.39821000001</v>
      </c>
      <c r="H33" s="15">
        <f>+C33-F33</f>
        <v>374221.99127999996</v>
      </c>
      <c r="I33" s="15">
        <v>148154.41078999999</v>
      </c>
      <c r="J33" s="20">
        <f>+F33/C33*100</f>
        <v>38.455391615821071</v>
      </c>
      <c r="K33" s="20">
        <f>+G33/E33*100</f>
        <v>78.163512643456059</v>
      </c>
      <c r="M33" s="6" t="b">
        <f>+C33='[1]NCA RELEASES (2)'!C72</f>
        <v>1</v>
      </c>
      <c r="N33" s="6" t="b">
        <f>+D33='[1]NCA RELEASES (2)'!D72</f>
        <v>1</v>
      </c>
      <c r="O33" s="6" t="b">
        <f>+E33='[1]NCA RELEASES (2)'!D29</f>
        <v>1</v>
      </c>
      <c r="P33" s="6" t="b">
        <f>+F33='[1]all(net trust &amp;WF) (2)'!C72</f>
        <v>1</v>
      </c>
      <c r="Q33" s="6" t="e">
        <f>+#REF!='[1]all(net trust &amp;WF) (2)'!D72</f>
        <v>#REF!</v>
      </c>
      <c r="R33" s="6" t="b">
        <f>+G33='[1]all(net trust &amp;WF) (2)'!D29</f>
        <v>1</v>
      </c>
    </row>
    <row r="34" spans="1:18" x14ac:dyDescent="0.2">
      <c r="B34" s="7" t="s">
        <v>46</v>
      </c>
      <c r="C34" s="15">
        <v>1021110.173</v>
      </c>
      <c r="D34" s="15">
        <v>26990.898000000045</v>
      </c>
      <c r="E34" s="15">
        <f t="shared" si="2"/>
        <v>1048101.071</v>
      </c>
      <c r="F34" s="15">
        <v>319841.25237</v>
      </c>
      <c r="G34" s="15">
        <v>694042.78131999995</v>
      </c>
      <c r="H34" s="15">
        <f>+C34-F34</f>
        <v>701268.92062999995</v>
      </c>
      <c r="I34" s="15">
        <v>354058.28968000005</v>
      </c>
      <c r="J34" s="20">
        <f>+F34/C34*100</f>
        <v>31.322893535602841</v>
      </c>
      <c r="K34" s="20">
        <f>+G34/E34*100</f>
        <v>66.219069946928812</v>
      </c>
      <c r="M34" s="6" t="b">
        <f>+C34='[1]NCA RELEASES (2)'!C73</f>
        <v>1</v>
      </c>
      <c r="N34" s="6" t="b">
        <f>+D34='[1]NCA RELEASES (2)'!D73</f>
        <v>1</v>
      </c>
      <c r="O34" s="6" t="b">
        <f>+E34='[1]NCA RELEASES (2)'!D30</f>
        <v>1</v>
      </c>
      <c r="P34" s="6" t="b">
        <f>+F34='[1]all(net trust &amp;WF) (2)'!C73</f>
        <v>1</v>
      </c>
      <c r="Q34" s="6" t="e">
        <f>+#REF!='[1]all(net trust &amp;WF) (2)'!D73</f>
        <v>#REF!</v>
      </c>
      <c r="R34" s="6" t="b">
        <f>+G34='[1]all(net trust &amp;WF) (2)'!D30</f>
        <v>1</v>
      </c>
    </row>
    <row r="35" spans="1:18" x14ac:dyDescent="0.2">
      <c r="B35" s="7" t="s">
        <v>47</v>
      </c>
      <c r="C35" s="15">
        <v>5646116.2860000003</v>
      </c>
      <c r="D35" s="15">
        <v>1256294.7709999997</v>
      </c>
      <c r="E35" s="15">
        <f t="shared" si="2"/>
        <v>6902411.057</v>
      </c>
      <c r="F35" s="15">
        <v>1580732.3683</v>
      </c>
      <c r="G35" s="15">
        <v>3978036.4314799998</v>
      </c>
      <c r="H35" s="15">
        <f>+C35-F35</f>
        <v>4065383.9177000001</v>
      </c>
      <c r="I35" s="15">
        <v>2924374.6255200002</v>
      </c>
      <c r="J35" s="20">
        <f>+F35/C35*100</f>
        <v>27.99680857122183</v>
      </c>
      <c r="K35" s="20">
        <f>+G35/E35*100</f>
        <v>57.632563442389028</v>
      </c>
      <c r="M35" s="6" t="b">
        <f>+C35='[1]NCA RELEASES (2)'!C74</f>
        <v>1</v>
      </c>
      <c r="N35" s="6" t="b">
        <f>+D35='[1]NCA RELEASES (2)'!D74</f>
        <v>1</v>
      </c>
      <c r="O35" s="6" t="b">
        <f>+E35='[1]NCA RELEASES (2)'!D31</f>
        <v>1</v>
      </c>
      <c r="P35" s="6" t="b">
        <f>+F35='[1]all(net trust &amp;WF) (2)'!C74</f>
        <v>1</v>
      </c>
      <c r="Q35" s="6" t="e">
        <f>+#REF!='[1]all(net trust &amp;WF) (2)'!D74</f>
        <v>#REF!</v>
      </c>
      <c r="R35" s="6" t="b">
        <f>+G35='[1]all(net trust &amp;WF) (2)'!D31</f>
        <v>1</v>
      </c>
    </row>
    <row r="36" spans="1:18" x14ac:dyDescent="0.2">
      <c r="B36" s="23" t="s">
        <v>48</v>
      </c>
      <c r="C36" s="15">
        <v>1065406.6810000001</v>
      </c>
      <c r="D36" s="15">
        <v>2260.5949999999721</v>
      </c>
      <c r="E36" s="15">
        <f t="shared" si="2"/>
        <v>1067667.2760000001</v>
      </c>
      <c r="F36" s="15">
        <v>237873.92126</v>
      </c>
      <c r="G36" s="15">
        <v>561668.79360999994</v>
      </c>
      <c r="H36" s="15">
        <f>+C36-F36</f>
        <v>827532.75974000013</v>
      </c>
      <c r="I36" s="15">
        <v>505998.48239000014</v>
      </c>
      <c r="J36" s="20">
        <f>+F36/C36*100</f>
        <v>22.327053650229548</v>
      </c>
      <c r="K36" s="20">
        <f>+G36/E36*100</f>
        <v>52.607100192700848</v>
      </c>
      <c r="M36" s="6" t="b">
        <f>+C36='[1]NCA RELEASES (2)'!C75</f>
        <v>1</v>
      </c>
      <c r="N36" s="6" t="b">
        <f>+D36='[1]NCA RELEASES (2)'!D75</f>
        <v>1</v>
      </c>
      <c r="O36" s="6" t="b">
        <f>+E36='[1]NCA RELEASES (2)'!D32</f>
        <v>1</v>
      </c>
      <c r="P36" s="6" t="b">
        <f>+F36='[1]all(net trust &amp;WF) (2)'!C75</f>
        <v>1</v>
      </c>
      <c r="Q36" s="6" t="e">
        <f>+#REF!='[1]all(net trust &amp;WF) (2)'!D75</f>
        <v>#REF!</v>
      </c>
      <c r="R36" s="6" t="b">
        <f>+G36='[1]all(net trust &amp;WF) (2)'!D32</f>
        <v>1</v>
      </c>
    </row>
    <row r="37" spans="1:18" x14ac:dyDescent="0.2">
      <c r="B37" s="7" t="s">
        <v>49</v>
      </c>
      <c r="C37" s="15">
        <v>297731.28700000001</v>
      </c>
      <c r="D37" s="15">
        <v>9890.3439999999828</v>
      </c>
      <c r="E37" s="15">
        <f t="shared" si="2"/>
        <v>307621.63099999999</v>
      </c>
      <c r="F37" s="15">
        <v>86746.58124</v>
      </c>
      <c r="G37" s="15">
        <v>180494.06143</v>
      </c>
      <c r="H37" s="15">
        <f>+C37-F37</f>
        <v>210984.70576000001</v>
      </c>
      <c r="I37" s="15">
        <v>127127.56956999999</v>
      </c>
      <c r="J37" s="20">
        <f>+F37/C37*100</f>
        <v>29.135863453947312</v>
      </c>
      <c r="K37" s="20">
        <f>+G37/E37*100</f>
        <v>58.674047349420633</v>
      </c>
      <c r="M37" s="6" t="b">
        <f>+C37='[1]NCA RELEASES (2)'!C76</f>
        <v>1</v>
      </c>
      <c r="N37" s="6" t="b">
        <f>+D37='[1]NCA RELEASES (2)'!D76</f>
        <v>1</v>
      </c>
      <c r="O37" s="6" t="b">
        <f>+E37='[1]NCA RELEASES (2)'!D33</f>
        <v>1</v>
      </c>
      <c r="P37" s="6" t="b">
        <f>+F37='[1]all(net trust &amp;WF) (2)'!C76</f>
        <v>1</v>
      </c>
      <c r="Q37" s="6" t="e">
        <f>+#REF!='[1]all(net trust &amp;WF) (2)'!D76</f>
        <v>#REF!</v>
      </c>
      <c r="R37" s="6" t="b">
        <f>+G37='[1]all(net trust &amp;WF) (2)'!D33</f>
        <v>1</v>
      </c>
    </row>
    <row r="38" spans="1:18" x14ac:dyDescent="0.2">
      <c r="B38" s="7" t="s">
        <v>50</v>
      </c>
      <c r="C38" s="15">
        <v>10789779.100000001</v>
      </c>
      <c r="D38" s="15">
        <v>554029.72657999769</v>
      </c>
      <c r="E38" s="15">
        <f t="shared" si="2"/>
        <v>11343808.826579999</v>
      </c>
      <c r="F38" s="15">
        <v>890499.62472999981</v>
      </c>
      <c r="G38" s="15">
        <v>3752288.3673800002</v>
      </c>
      <c r="H38" s="15">
        <f>+C38-F38</f>
        <v>9899279.4752700012</v>
      </c>
      <c r="I38" s="15">
        <v>7591520.4591999985</v>
      </c>
      <c r="J38" s="20">
        <f>+F38/C38*100</f>
        <v>8.2531775347467455</v>
      </c>
      <c r="K38" s="20">
        <f>+G38/E38*100</f>
        <v>33.077852639652278</v>
      </c>
      <c r="M38" s="6" t="b">
        <f>+C38='[1]NCA RELEASES (2)'!C77</f>
        <v>1</v>
      </c>
      <c r="N38" s="6" t="b">
        <f>+D38='[1]NCA RELEASES (2)'!D77</f>
        <v>1</v>
      </c>
      <c r="O38" s="6" t="b">
        <f>+E38='[1]NCA RELEASES (2)'!D34</f>
        <v>1</v>
      </c>
      <c r="P38" s="6" t="b">
        <f>+F38='[1]all(net trust &amp;WF) (2)'!C77</f>
        <v>1</v>
      </c>
      <c r="Q38" s="6" t="e">
        <f>+#REF!='[1]all(net trust &amp;WF) (2)'!D77</f>
        <v>#REF!</v>
      </c>
      <c r="R38" s="6" t="b">
        <f>+G38='[1]all(net trust &amp;WF) (2)'!D34</f>
        <v>1</v>
      </c>
    </row>
    <row r="39" spans="1:18" x14ac:dyDescent="0.2">
      <c r="B39" s="7" t="s">
        <v>51</v>
      </c>
      <c r="C39" s="15">
        <v>799</v>
      </c>
      <c r="D39" s="15">
        <v>0</v>
      </c>
      <c r="E39" s="15">
        <f t="shared" si="2"/>
        <v>799</v>
      </c>
      <c r="F39" s="15">
        <v>198.59484</v>
      </c>
      <c r="G39" s="15">
        <v>498.90942999999993</v>
      </c>
      <c r="H39" s="15">
        <f>+C39-F39</f>
        <v>600.40516000000002</v>
      </c>
      <c r="I39" s="15">
        <v>300.09057000000007</v>
      </c>
      <c r="J39" s="20">
        <f>+F39/C39*100</f>
        <v>24.855424280350437</v>
      </c>
      <c r="K39" s="20">
        <f>+G39/E39*100</f>
        <v>62.441730913642047</v>
      </c>
      <c r="M39" s="6" t="b">
        <f>+C39='[1]NCA RELEASES (2)'!C78</f>
        <v>1</v>
      </c>
      <c r="N39" s="6" t="b">
        <f>+D39='[1]NCA RELEASES (2)'!D78</f>
        <v>1</v>
      </c>
      <c r="O39" s="6" t="b">
        <f>+E39='[1]NCA RELEASES (2)'!D35</f>
        <v>1</v>
      </c>
      <c r="P39" s="6" t="b">
        <f>+F39='[1]all(net trust &amp;WF) (2)'!C78</f>
        <v>1</v>
      </c>
      <c r="Q39" s="6" t="e">
        <f>+#REF!='[1]all(net trust &amp;WF) (2)'!D78</f>
        <v>#REF!</v>
      </c>
      <c r="R39" s="6" t="b">
        <f>+G39='[1]all(net trust &amp;WF) (2)'!D35</f>
        <v>1</v>
      </c>
    </row>
    <row r="40" spans="1:18" x14ac:dyDescent="0.2">
      <c r="B40" s="7" t="s">
        <v>52</v>
      </c>
      <c r="C40" s="15">
        <v>6697831.585</v>
      </c>
      <c r="D40" s="15">
        <v>142476.69799999986</v>
      </c>
      <c r="E40" s="15">
        <f t="shared" si="2"/>
        <v>6840308.2829999998</v>
      </c>
      <c r="F40" s="15">
        <v>1438953.2088200001</v>
      </c>
      <c r="G40" s="15">
        <v>2842848.3796299999</v>
      </c>
      <c r="H40" s="15">
        <f>+C40-F40</f>
        <v>5258878.3761799997</v>
      </c>
      <c r="I40" s="15">
        <v>3997459.9033699995</v>
      </c>
      <c r="J40" s="20">
        <f>+F40/C40*100</f>
        <v>21.483866689669835</v>
      </c>
      <c r="K40" s="20">
        <f>+G40/E40*100</f>
        <v>41.560237667872954</v>
      </c>
      <c r="M40" s="6" t="b">
        <f>+C40='[1]NCA RELEASES (2)'!C79</f>
        <v>1</v>
      </c>
      <c r="N40" s="6" t="b">
        <f>+D40='[1]NCA RELEASES (2)'!D79</f>
        <v>1</v>
      </c>
      <c r="O40" s="6" t="b">
        <f>+E40='[1]NCA RELEASES (2)'!D36</f>
        <v>1</v>
      </c>
      <c r="P40" s="6" t="b">
        <f>+F40='[1]all(net trust &amp;WF) (2)'!C79</f>
        <v>1</v>
      </c>
      <c r="Q40" s="6" t="e">
        <f>+#REF!='[1]all(net trust &amp;WF) (2)'!D79</f>
        <v>#REF!</v>
      </c>
      <c r="R40" s="6" t="b">
        <f>+G40='[1]all(net trust &amp;WF) (2)'!D36</f>
        <v>1</v>
      </c>
    </row>
    <row r="41" spans="1:18" x14ac:dyDescent="0.2">
      <c r="B41" s="7" t="s">
        <v>53</v>
      </c>
      <c r="C41" s="15">
        <v>350098.41800000001</v>
      </c>
      <c r="D41" s="15">
        <v>22091.587</v>
      </c>
      <c r="E41" s="15">
        <f t="shared" si="2"/>
        <v>372190.005</v>
      </c>
      <c r="F41" s="15">
        <v>65788.067370000004</v>
      </c>
      <c r="G41" s="15">
        <v>159875.35059999998</v>
      </c>
      <c r="H41" s="15">
        <f>+C41-F41</f>
        <v>284310.35063</v>
      </c>
      <c r="I41" s="15">
        <v>212314.65440000003</v>
      </c>
      <c r="J41" s="20">
        <f>+F41/C41*100</f>
        <v>18.791306669086406</v>
      </c>
      <c r="K41" s="20">
        <f>+G41/E41*100</f>
        <v>42.9553046702584</v>
      </c>
      <c r="M41" s="6" t="b">
        <f>+C41='[1]NCA RELEASES (2)'!C80</f>
        <v>1</v>
      </c>
      <c r="N41" s="6" t="b">
        <f>+D41='[1]NCA RELEASES (2)'!D80</f>
        <v>1</v>
      </c>
      <c r="O41" s="6" t="b">
        <f>+E41='[1]NCA RELEASES (2)'!D37</f>
        <v>1</v>
      </c>
      <c r="P41" s="6" t="b">
        <f>+F41='[1]all(net trust &amp;WF) (2)'!C80</f>
        <v>1</v>
      </c>
      <c r="Q41" s="6" t="e">
        <f>+#REF!='[1]all(net trust &amp;WF) (2)'!D80</f>
        <v>#REF!</v>
      </c>
      <c r="R41" s="6" t="b">
        <f>+G41='[1]all(net trust &amp;WF) (2)'!D37</f>
        <v>1</v>
      </c>
    </row>
    <row r="42" spans="1:18" x14ac:dyDescent="0.2">
      <c r="B42" s="7" t="s">
        <v>54</v>
      </c>
      <c r="C42" s="15">
        <v>2531766.858</v>
      </c>
      <c r="D42" s="15">
        <v>55483.713999999687</v>
      </c>
      <c r="E42" s="15">
        <f t="shared" si="2"/>
        <v>2587250.5719999997</v>
      </c>
      <c r="F42" s="15">
        <v>710200.66058000003</v>
      </c>
      <c r="G42" s="15">
        <v>1479620.3630499998</v>
      </c>
      <c r="H42" s="15">
        <f>+C42-F42</f>
        <v>1821566.1974200001</v>
      </c>
      <c r="I42" s="15">
        <v>1107630.2089499999</v>
      </c>
      <c r="J42" s="20">
        <f>+F42/C42*100</f>
        <v>28.051582172184357</v>
      </c>
      <c r="K42" s="20">
        <f>+G42/E42*100</f>
        <v>57.188908529498242</v>
      </c>
      <c r="M42" s="6" t="b">
        <f>+C42='[1]NCA RELEASES (2)'!C81</f>
        <v>1</v>
      </c>
      <c r="N42" s="6" t="b">
        <f>+D42='[1]NCA RELEASES (2)'!D81</f>
        <v>1</v>
      </c>
      <c r="O42" s="6" t="b">
        <f>+E42='[1]NCA RELEASES (2)'!D38</f>
        <v>1</v>
      </c>
      <c r="P42" s="6" t="b">
        <f>+F42='[1]all(net trust &amp;WF) (2)'!C81</f>
        <v>1</v>
      </c>
      <c r="Q42" s="6" t="e">
        <f>+#REF!='[1]all(net trust &amp;WF) (2)'!D81</f>
        <v>#REF!</v>
      </c>
      <c r="R42" s="6" t="b">
        <f>+G42='[1]all(net trust &amp;WF) (2)'!D38</f>
        <v>1</v>
      </c>
    </row>
    <row r="43" spans="1:18" x14ac:dyDescent="0.2">
      <c r="B43" s="7" t="s">
        <v>55</v>
      </c>
      <c r="C43" s="15">
        <v>261091.663</v>
      </c>
      <c r="D43" s="15">
        <v>2691647.9210000001</v>
      </c>
      <c r="E43" s="15">
        <f t="shared" si="2"/>
        <v>2952739.5840000003</v>
      </c>
      <c r="F43" s="15">
        <v>253639.02056999999</v>
      </c>
      <c r="G43" s="15">
        <v>2659258.2666799999</v>
      </c>
      <c r="H43" s="15">
        <f>+C43-F43</f>
        <v>7452.6424300000072</v>
      </c>
      <c r="I43" s="15">
        <v>293481.31732000038</v>
      </c>
      <c r="J43" s="20">
        <f>+F43/C43*100</f>
        <v>97.14558391318684</v>
      </c>
      <c r="K43" s="20">
        <f>+G43/E43*100</f>
        <v>90.060711113493156</v>
      </c>
      <c r="M43" s="6" t="b">
        <f>+C43='[1]NCA RELEASES (2)'!C82</f>
        <v>1</v>
      </c>
      <c r="N43" s="6" t="b">
        <f>+D43='[1]NCA RELEASES (2)'!D82</f>
        <v>1</v>
      </c>
      <c r="O43" s="6" t="b">
        <f>+E43='[1]NCA RELEASES (2)'!D39</f>
        <v>1</v>
      </c>
      <c r="P43" s="6" t="b">
        <f>+F43='[1]all(net trust &amp;WF) (2)'!C82</f>
        <v>1</v>
      </c>
      <c r="Q43" s="6" t="e">
        <f>+#REF!='[1]all(net trust &amp;WF) (2)'!D82</f>
        <v>#REF!</v>
      </c>
      <c r="R43" s="6" t="b">
        <f>+G43='[1]all(net trust &amp;WF) (2)'!D39</f>
        <v>1</v>
      </c>
    </row>
    <row r="44" spans="1:18" x14ac:dyDescent="0.2">
      <c r="B44" s="7" t="s">
        <v>56</v>
      </c>
      <c r="C44" s="15">
        <v>554647.65899999999</v>
      </c>
      <c r="D44" s="15">
        <v>102.34499999997206</v>
      </c>
      <c r="E44" s="15">
        <f t="shared" si="2"/>
        <v>554750.00399999996</v>
      </c>
      <c r="F44" s="15">
        <v>98285.48741999999</v>
      </c>
      <c r="G44" s="15">
        <v>241555.06577000002</v>
      </c>
      <c r="H44" s="15">
        <f>+C44-F44</f>
        <v>456362.17157999997</v>
      </c>
      <c r="I44" s="15">
        <v>313194.93822999991</v>
      </c>
      <c r="J44" s="20">
        <f>+F44/C44*100</f>
        <v>17.720346570506305</v>
      </c>
      <c r="K44" s="20">
        <f>+G44/E44*100</f>
        <v>43.543048946061838</v>
      </c>
      <c r="M44" s="6" t="b">
        <f>+C44='[1]NCA RELEASES (2)'!C83</f>
        <v>1</v>
      </c>
      <c r="N44" s="6" t="b">
        <f>+D44='[1]NCA RELEASES (2)'!D83</f>
        <v>1</v>
      </c>
      <c r="O44" s="6" t="b">
        <f>+E44='[1]NCA RELEASES (2)'!D40</f>
        <v>1</v>
      </c>
      <c r="P44" s="6" t="b">
        <f>+F44='[1]all(net trust &amp;WF) (2)'!C83</f>
        <v>1</v>
      </c>
      <c r="Q44" s="6" t="e">
        <f>+#REF!='[1]all(net trust &amp;WF) (2)'!D83</f>
        <v>#REF!</v>
      </c>
      <c r="R44" s="6" t="b">
        <f>+G44='[1]all(net trust &amp;WF) (2)'!D40</f>
        <v>1</v>
      </c>
    </row>
    <row r="45" spans="1:18" x14ac:dyDescent="0.2">
      <c r="B45" s="7" t="s">
        <v>57</v>
      </c>
      <c r="C45" s="15">
        <v>135823.06099999999</v>
      </c>
      <c r="D45" s="15">
        <v>341.20100000000093</v>
      </c>
      <c r="E45" s="15">
        <f t="shared" si="2"/>
        <v>136164.26199999999</v>
      </c>
      <c r="F45" s="15">
        <v>47148.087879999999</v>
      </c>
      <c r="G45" s="15">
        <v>82933.003219999999</v>
      </c>
      <c r="H45" s="15">
        <f>+C45-F45</f>
        <v>88674.973119999981</v>
      </c>
      <c r="I45" s="15">
        <v>53231.258779999982</v>
      </c>
      <c r="J45" s="20">
        <f>+F45/C45*100</f>
        <v>34.712873891128112</v>
      </c>
      <c r="K45" s="20">
        <f>+G45/E45*100</f>
        <v>60.906585914591894</v>
      </c>
      <c r="M45" s="6" t="b">
        <f>+C45='[1]NCA RELEASES (2)'!C84</f>
        <v>1</v>
      </c>
      <c r="N45" s="6" t="b">
        <f>+D45='[1]NCA RELEASES (2)'!D84</f>
        <v>1</v>
      </c>
      <c r="O45" s="6" t="b">
        <f>+E45='[1]NCA RELEASES (2)'!D41</f>
        <v>1</v>
      </c>
      <c r="P45" s="6" t="b">
        <f>+F45='[1]all(net trust &amp;WF) (2)'!C84</f>
        <v>1</v>
      </c>
      <c r="Q45" s="6" t="e">
        <f>+#REF!='[1]all(net trust &amp;WF) (2)'!D84</f>
        <v>#REF!</v>
      </c>
      <c r="R45" s="6" t="b">
        <f>+G45='[1]all(net trust &amp;WF) (2)'!D41</f>
        <v>1</v>
      </c>
    </row>
    <row r="46" spans="1:18" x14ac:dyDescent="0.2">
      <c r="B46" s="7" t="s">
        <v>58</v>
      </c>
      <c r="C46" s="15">
        <v>4946081.7019999996</v>
      </c>
      <c r="D46" s="15">
        <v>30202.101999999955</v>
      </c>
      <c r="E46" s="15">
        <f t="shared" si="2"/>
        <v>4976283.8039999995</v>
      </c>
      <c r="F46" s="15">
        <v>1240391.2329599999</v>
      </c>
      <c r="G46" s="15">
        <v>2783480.4315299997</v>
      </c>
      <c r="H46" s="15">
        <f>+C46-F46</f>
        <v>3705690.4690399999</v>
      </c>
      <c r="I46" s="15">
        <v>2192803.3724699998</v>
      </c>
      <c r="J46" s="20">
        <f>+F46/C46*100</f>
        <v>25.078260079254953</v>
      </c>
      <c r="K46" s="20">
        <f>+G46/E46*100</f>
        <v>55.934921342159051</v>
      </c>
      <c r="M46" s="6" t="b">
        <f>+C46='[1]NCA RELEASES (2)'!C85</f>
        <v>1</v>
      </c>
      <c r="N46" s="6" t="b">
        <f>+D46='[1]NCA RELEASES (2)'!D85</f>
        <v>1</v>
      </c>
      <c r="O46" s="6" t="b">
        <f>+E46='[1]NCA RELEASES (2)'!D42</f>
        <v>1</v>
      </c>
      <c r="P46" s="6" t="b">
        <f>+F46='[1]all(net trust &amp;WF) (2)'!C85</f>
        <v>1</v>
      </c>
      <c r="Q46" s="6" t="e">
        <f>+#REF!='[1]all(net trust &amp;WF) (2)'!D85</f>
        <v>#REF!</v>
      </c>
      <c r="R46" s="6" t="b">
        <f>+G46='[1]all(net trust &amp;WF) (2)'!D42</f>
        <v>1</v>
      </c>
    </row>
    <row r="47" spans="1:18" x14ac:dyDescent="0.2">
      <c r="C47" s="15"/>
      <c r="D47" s="15"/>
      <c r="E47" s="15"/>
      <c r="F47" s="15"/>
      <c r="G47" s="15"/>
      <c r="H47" s="15"/>
      <c r="I47" s="15"/>
      <c r="J47" s="20"/>
      <c r="K47" s="20"/>
    </row>
    <row r="48" spans="1:18" ht="15" x14ac:dyDescent="0.35">
      <c r="A48" s="7" t="s">
        <v>59</v>
      </c>
      <c r="C48" s="21">
        <f t="shared" ref="C48:I48" si="3">SUM(C50:C52)</f>
        <v>123638008.314</v>
      </c>
      <c r="D48" s="21">
        <f>SUM(D50:D52)</f>
        <v>30257499.941640012</v>
      </c>
      <c r="E48" s="21">
        <f t="shared" si="3"/>
        <v>153895508.25564</v>
      </c>
      <c r="F48" s="21">
        <f t="shared" si="3"/>
        <v>44237709.122210003</v>
      </c>
      <c r="G48" s="21">
        <f t="shared" si="3"/>
        <v>112850354.41651</v>
      </c>
      <c r="H48" s="21">
        <f t="shared" si="3"/>
        <v>79400299.19179</v>
      </c>
      <c r="I48" s="21">
        <f t="shared" si="3"/>
        <v>41045153.839130022</v>
      </c>
      <c r="J48" s="20">
        <f>+F48/C48*100</f>
        <v>35.780024060126181</v>
      </c>
      <c r="K48" s="20">
        <f>+G48/E48*100</f>
        <v>73.329206092910269</v>
      </c>
    </row>
    <row r="49" spans="1:18" x14ac:dyDescent="0.2">
      <c r="C49" s="15"/>
      <c r="D49" s="15"/>
      <c r="E49" s="15"/>
      <c r="F49" s="15"/>
      <c r="G49" s="15"/>
      <c r="H49" s="15"/>
      <c r="I49" s="15"/>
      <c r="J49" s="20"/>
      <c r="K49" s="20"/>
    </row>
    <row r="50" spans="1:18" x14ac:dyDescent="0.2">
      <c r="B50" s="7" t="s">
        <v>60</v>
      </c>
      <c r="C50" s="15">
        <v>8763964.5209999997</v>
      </c>
      <c r="D50" s="15">
        <v>5702659.8269999996</v>
      </c>
      <c r="E50" s="15">
        <f>SUM(C50:D50)</f>
        <v>14466624.347999999</v>
      </c>
      <c r="F50" s="15">
        <v>922149.52599999995</v>
      </c>
      <c r="G50" s="15">
        <v>10132309.399</v>
      </c>
      <c r="H50" s="15">
        <f>+C50-F50</f>
        <v>7841814.9950000001</v>
      </c>
      <c r="I50" s="15">
        <v>4334314.949</v>
      </c>
      <c r="J50" s="20">
        <f>+F50/C50*100</f>
        <v>10.522059095405597</v>
      </c>
      <c r="K50" s="20">
        <f>+G50/E50*100</f>
        <v>70.039209944652953</v>
      </c>
      <c r="M50" s="6" t="b">
        <f>+C50='[1]NCA RELEASES (2)'!C86</f>
        <v>1</v>
      </c>
      <c r="N50" s="6" t="b">
        <f>+D50='[1]NCA RELEASES (2)'!D86</f>
        <v>1</v>
      </c>
      <c r="O50" s="6" t="b">
        <f>+E50='[1]NCA RELEASES (2)'!D43</f>
        <v>1</v>
      </c>
      <c r="P50" s="6" t="b">
        <f>+F50='[1]all(net trust &amp;WF) (2)'!C86</f>
        <v>1</v>
      </c>
      <c r="Q50" s="6" t="e">
        <f>+#REF!='[1]all(net trust &amp;WF) (2)'!D86</f>
        <v>#REF!</v>
      </c>
      <c r="R50" s="6" t="b">
        <f>+G50='[1]all(net trust &amp;WF) (2)'!D43</f>
        <v>1</v>
      </c>
    </row>
    <row r="51" spans="1:18" ht="14.25" x14ac:dyDescent="0.2">
      <c r="B51" s="7" t="s">
        <v>61</v>
      </c>
      <c r="C51" s="15"/>
      <c r="D51" s="15"/>
      <c r="E51" s="15"/>
      <c r="F51" s="15"/>
      <c r="G51" s="15"/>
      <c r="H51" s="15"/>
      <c r="I51" s="15"/>
      <c r="J51" s="20"/>
      <c r="K51" s="20"/>
    </row>
    <row r="52" spans="1:18" ht="14.25" x14ac:dyDescent="0.2">
      <c r="B52" s="7" t="s">
        <v>62</v>
      </c>
      <c r="C52" s="15">
        <v>114874043.793</v>
      </c>
      <c r="D52" s="15">
        <v>24554840.114640012</v>
      </c>
      <c r="E52" s="15">
        <f>SUM(C52:D52)</f>
        <v>139428883.90764001</v>
      </c>
      <c r="F52" s="15">
        <v>43315559.596210003</v>
      </c>
      <c r="G52" s="15">
        <v>102718045.01751</v>
      </c>
      <c r="H52" s="15">
        <f>+C52-F52</f>
        <v>71558484.196789995</v>
      </c>
      <c r="I52" s="15">
        <v>36710838.890130021</v>
      </c>
      <c r="J52" s="20">
        <f>+F52/C52*100</f>
        <v>37.707003397794111</v>
      </c>
      <c r="K52" s="20">
        <f>+G52/E52*100</f>
        <v>73.670563902349045</v>
      </c>
      <c r="M52" s="6" t="b">
        <f>+C52='[1]NCA RELEASES (2)'!C87+'[1]NCA RELEASES (2)'!C88</f>
        <v>1</v>
      </c>
      <c r="N52" s="6" t="b">
        <f>+D52='[1]NCA RELEASES (2)'!D87+'[1]NCA RELEASES (2)'!D88</f>
        <v>1</v>
      </c>
      <c r="O52" s="6" t="b">
        <f>+E52='[1]NCA RELEASES (2)'!D44+'[1]NCA RELEASES (2)'!D45</f>
        <v>1</v>
      </c>
      <c r="P52" s="6" t="b">
        <f>+F52='[1]all(net trust &amp;WF) (2)'!C87+'[1]all(net trust &amp;WF) (2)'!C88</f>
        <v>1</v>
      </c>
      <c r="Q52" s="6" t="e">
        <f>+#REF!='[1]all(net trust &amp;WF) (2)'!D87+'[1]all(net trust &amp;WF) (2)'!D88</f>
        <v>#REF!</v>
      </c>
      <c r="R52" s="6" t="b">
        <f>+G52='[1]all(net trust &amp;WF) (2)'!D44+'[1]all(net trust &amp;WF) (2)'!D45</f>
        <v>1</v>
      </c>
    </row>
    <row r="53" spans="1:18" ht="25.5" x14ac:dyDescent="0.2">
      <c r="B53" s="24" t="s">
        <v>63</v>
      </c>
      <c r="C53" s="15">
        <v>547837</v>
      </c>
      <c r="D53" s="15">
        <v>0</v>
      </c>
      <c r="E53" s="15">
        <f>SUM(C53:D53)</f>
        <v>547837</v>
      </c>
      <c r="F53" s="15">
        <v>7174.2462100000002</v>
      </c>
      <c r="G53" s="15">
        <v>230954.42278999998</v>
      </c>
      <c r="H53" s="15">
        <f>+C53-F53</f>
        <v>540662.75378999999</v>
      </c>
      <c r="I53" s="15">
        <v>316882.57721000002</v>
      </c>
      <c r="J53" s="20">
        <f>+F53/C53*100</f>
        <v>1.30955853839737</v>
      </c>
      <c r="K53" s="20">
        <f>+G53/E53*100</f>
        <v>42.157507212911867</v>
      </c>
      <c r="M53" s="6" t="b">
        <f>+C53='[1]NCA RELEASES (2)'!C88</f>
        <v>1</v>
      </c>
      <c r="N53" s="6" t="b">
        <f>+D53='[1]NCA RELEASES (2)'!D88</f>
        <v>1</v>
      </c>
      <c r="O53" s="6" t="b">
        <f>+E53='[1]NCA RELEASES (2)'!D45</f>
        <v>1</v>
      </c>
      <c r="P53" s="6" t="b">
        <f>+F53='[1]all(net trust &amp;WF) (2)'!C88</f>
        <v>1</v>
      </c>
      <c r="Q53" s="6" t="e">
        <f>+#REF!='[1]all(net trust &amp;WF) (2)'!D88</f>
        <v>#REF!</v>
      </c>
      <c r="R53" s="6" t="b">
        <f>+G53='[1]all(net trust &amp;WF) (2)'!D45</f>
        <v>1</v>
      </c>
    </row>
    <row r="54" spans="1:18" x14ac:dyDescent="0.2">
      <c r="B54" s="7" t="s">
        <v>64</v>
      </c>
      <c r="C54" s="15"/>
      <c r="D54" s="15"/>
      <c r="E54" s="15"/>
      <c r="F54" s="15"/>
      <c r="G54" s="15"/>
      <c r="H54" s="15"/>
      <c r="I54" s="15"/>
    </row>
    <row r="55" spans="1:18" x14ac:dyDescent="0.2">
      <c r="C55" s="15"/>
      <c r="D55" s="15"/>
      <c r="E55" s="15"/>
      <c r="F55" s="15"/>
      <c r="G55" s="15"/>
      <c r="H55" s="15"/>
      <c r="I55" s="15"/>
    </row>
    <row r="56" spans="1:18" x14ac:dyDescent="0.2">
      <c r="A56" s="25"/>
      <c r="B56" s="25"/>
      <c r="C56" s="26"/>
      <c r="D56" s="26"/>
      <c r="E56" s="26"/>
      <c r="F56" s="26"/>
      <c r="G56" s="26"/>
      <c r="H56" s="26"/>
      <c r="I56" s="26"/>
      <c r="J56" s="27"/>
      <c r="K56" s="27"/>
    </row>
    <row r="57" spans="1:18" x14ac:dyDescent="0.2">
      <c r="A57" s="28"/>
      <c r="B57" s="28"/>
      <c r="C57" s="29"/>
      <c r="D57" s="29"/>
      <c r="E57" s="29"/>
      <c r="F57" s="29"/>
      <c r="G57" s="29"/>
      <c r="H57" s="29"/>
      <c r="I57" s="29"/>
      <c r="J57" s="30"/>
      <c r="K57" s="30"/>
    </row>
    <row r="58" spans="1:18" x14ac:dyDescent="0.2">
      <c r="A58" s="28" t="s">
        <v>65</v>
      </c>
      <c r="B58" s="31" t="s">
        <v>66</v>
      </c>
      <c r="C58" s="31"/>
      <c r="D58" s="31"/>
      <c r="E58" s="31"/>
      <c r="F58" s="31"/>
      <c r="G58" s="29"/>
      <c r="H58" s="29"/>
      <c r="I58" s="29"/>
      <c r="J58" s="30"/>
      <c r="K58" s="30"/>
    </row>
    <row r="59" spans="1:18" x14ac:dyDescent="0.2">
      <c r="A59" s="28" t="s">
        <v>67</v>
      </c>
      <c r="B59" s="31" t="s">
        <v>68</v>
      </c>
      <c r="C59" s="31"/>
      <c r="D59" s="31"/>
      <c r="E59" s="31"/>
      <c r="F59" s="31"/>
      <c r="G59" s="29"/>
      <c r="H59" s="29"/>
      <c r="I59" s="29"/>
      <c r="J59" s="30"/>
      <c r="K59" s="30"/>
    </row>
    <row r="60" spans="1:18" x14ac:dyDescent="0.2">
      <c r="A60" s="28" t="s">
        <v>69</v>
      </c>
      <c r="B60" s="28" t="s">
        <v>70</v>
      </c>
      <c r="C60" s="29"/>
      <c r="D60" s="29"/>
      <c r="E60" s="29"/>
      <c r="F60" s="29"/>
      <c r="G60" s="29"/>
      <c r="H60" s="29"/>
      <c r="I60" s="29"/>
      <c r="J60" s="30"/>
      <c r="K60" s="30"/>
    </row>
    <row r="61" spans="1:18" x14ac:dyDescent="0.2">
      <c r="A61" s="28" t="s">
        <v>71</v>
      </c>
      <c r="B61" s="28" t="s">
        <v>72</v>
      </c>
      <c r="C61" s="29"/>
      <c r="D61" s="29"/>
      <c r="E61" s="29"/>
      <c r="F61" s="29"/>
      <c r="G61" s="29"/>
      <c r="H61" s="29"/>
      <c r="I61" s="29"/>
      <c r="J61" s="30"/>
      <c r="K61" s="30"/>
    </row>
    <row r="62" spans="1:18" x14ac:dyDescent="0.2">
      <c r="A62" s="28" t="s">
        <v>73</v>
      </c>
      <c r="B62" s="28" t="s">
        <v>74</v>
      </c>
      <c r="C62" s="29"/>
      <c r="D62" s="29"/>
      <c r="E62" s="29"/>
      <c r="F62" s="29"/>
      <c r="G62" s="29"/>
      <c r="H62" s="29"/>
      <c r="I62" s="29"/>
      <c r="J62" s="30"/>
      <c r="K62" s="30"/>
    </row>
    <row r="63" spans="1:18" x14ac:dyDescent="0.2">
      <c r="A63" s="28" t="s">
        <v>75</v>
      </c>
      <c r="B63" s="28" t="s">
        <v>76</v>
      </c>
      <c r="C63" s="29"/>
      <c r="D63" s="29"/>
      <c r="E63" s="29"/>
      <c r="F63" s="29"/>
      <c r="G63" s="29"/>
      <c r="H63" s="29"/>
      <c r="I63" s="29"/>
      <c r="J63" s="30"/>
      <c r="K63" s="30"/>
    </row>
    <row r="64" spans="1:18" x14ac:dyDescent="0.2">
      <c r="A64" s="28" t="s">
        <v>77</v>
      </c>
      <c r="B64" s="28" t="s">
        <v>78</v>
      </c>
      <c r="C64" s="29"/>
      <c r="D64" s="29"/>
      <c r="E64" s="29"/>
      <c r="F64" s="29"/>
      <c r="G64" s="29"/>
      <c r="H64" s="29"/>
      <c r="I64" s="29"/>
      <c r="J64" s="30"/>
      <c r="K64" s="30"/>
    </row>
    <row r="65" spans="1:9" x14ac:dyDescent="0.2">
      <c r="A65" s="28" t="s">
        <v>79</v>
      </c>
      <c r="B65" s="28" t="s">
        <v>80</v>
      </c>
      <c r="C65" s="15"/>
      <c r="D65" s="15"/>
      <c r="E65" s="15"/>
      <c r="F65" s="15"/>
      <c r="G65" s="15"/>
      <c r="H65" s="15"/>
      <c r="I65" s="15"/>
    </row>
    <row r="66" spans="1:9" x14ac:dyDescent="0.2">
      <c r="C66" s="15"/>
      <c r="D66" s="15"/>
      <c r="E66" s="15"/>
      <c r="F66" s="15"/>
      <c r="G66" s="15"/>
      <c r="H66" s="15"/>
      <c r="I66" s="15"/>
    </row>
    <row r="67" spans="1:9" x14ac:dyDescent="0.2">
      <c r="C67" s="15"/>
      <c r="D67" s="15"/>
      <c r="E67" s="15"/>
      <c r="F67" s="15"/>
      <c r="G67" s="15"/>
      <c r="H67" s="15"/>
      <c r="I67" s="15"/>
    </row>
    <row r="68" spans="1:9" x14ac:dyDescent="0.2">
      <c r="C68" s="15"/>
      <c r="D68" s="15"/>
      <c r="E68" s="15"/>
      <c r="F68" s="15"/>
      <c r="G68" s="15"/>
      <c r="H68" s="15"/>
      <c r="I68" s="15"/>
    </row>
    <row r="69" spans="1:9" x14ac:dyDescent="0.2">
      <c r="C69" s="15"/>
      <c r="D69" s="15"/>
      <c r="E69" s="15"/>
      <c r="F69" s="15"/>
      <c r="G69" s="15"/>
      <c r="H69" s="15"/>
      <c r="I69" s="15"/>
    </row>
    <row r="70" spans="1:9" x14ac:dyDescent="0.2">
      <c r="B70" s="28"/>
      <c r="C70" s="31"/>
      <c r="D70" s="31"/>
      <c r="E70" s="31"/>
      <c r="F70" s="31"/>
      <c r="G70" s="15"/>
      <c r="H70" s="15"/>
      <c r="I70" s="15"/>
    </row>
    <row r="71" spans="1:9" x14ac:dyDescent="0.2">
      <c r="B71" s="32"/>
      <c r="C71" s="31"/>
      <c r="D71" s="31"/>
      <c r="E71" s="31"/>
      <c r="F71" s="31"/>
      <c r="G71" s="15"/>
      <c r="H71" s="15"/>
      <c r="I71" s="15"/>
    </row>
    <row r="72" spans="1:9" x14ac:dyDescent="0.2">
      <c r="B72" s="28"/>
      <c r="C72" s="28"/>
      <c r="D72" s="29"/>
      <c r="E72" s="29"/>
      <c r="F72" s="29"/>
      <c r="G72" s="15"/>
      <c r="H72" s="15"/>
      <c r="I72" s="15"/>
    </row>
    <row r="73" spans="1:9" x14ac:dyDescent="0.2">
      <c r="B73" s="28"/>
      <c r="C73" s="28"/>
      <c r="D73" s="29"/>
      <c r="E73" s="29"/>
      <c r="F73" s="29"/>
      <c r="G73" s="15"/>
      <c r="H73" s="15"/>
      <c r="I73" s="15"/>
    </row>
    <row r="74" spans="1:9" x14ac:dyDescent="0.2">
      <c r="B74" s="28"/>
      <c r="C74" s="28"/>
      <c r="D74" s="29"/>
      <c r="E74" s="29"/>
      <c r="F74" s="29"/>
      <c r="G74" s="15"/>
      <c r="H74" s="15"/>
      <c r="I74" s="15"/>
    </row>
    <row r="75" spans="1:9" x14ac:dyDescent="0.2">
      <c r="B75" s="28"/>
      <c r="C75" s="28"/>
      <c r="D75" s="29"/>
      <c r="E75" s="29"/>
      <c r="F75" s="29"/>
      <c r="G75" s="15"/>
      <c r="H75" s="15"/>
      <c r="I75" s="15"/>
    </row>
    <row r="76" spans="1:9" x14ac:dyDescent="0.2">
      <c r="B76" s="28"/>
      <c r="C76" s="28"/>
      <c r="D76" s="29"/>
      <c r="E76" s="29"/>
      <c r="F76" s="29"/>
      <c r="G76" s="15"/>
      <c r="H76" s="15"/>
      <c r="I76" s="15"/>
    </row>
    <row r="77" spans="1:9" x14ac:dyDescent="0.2">
      <c r="B77" s="28"/>
      <c r="C77" s="28"/>
      <c r="D77" s="29"/>
      <c r="E77" s="29"/>
      <c r="F77" s="29"/>
    </row>
  </sheetData>
  <mergeCells count="9">
    <mergeCell ref="B59:F59"/>
    <mergeCell ref="C70:F70"/>
    <mergeCell ref="C71:F71"/>
    <mergeCell ref="A5:B6"/>
    <mergeCell ref="C5:E5"/>
    <mergeCell ref="F5:G5"/>
    <mergeCell ref="H5:I5"/>
    <mergeCell ref="J5:K5"/>
    <mergeCell ref="B58:F58"/>
  </mergeCells>
  <pageMargins left="0.49" right="0.2" top="0.27" bottom="0.23" header="0.17" footer="0.17"/>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8"/>
  <sheetViews>
    <sheetView view="pageBreakPreview" zoomScale="115" zoomScaleNormal="175" zoomScaleSheetLayoutView="115" workbookViewId="0">
      <pane xSplit="1" ySplit="7" topLeftCell="B318" activePane="bottomRight" state="frozen"/>
      <selection pane="topRight" activeCell="B1" sqref="B1"/>
      <selection pane="bottomLeft" activeCell="A8" sqref="A8"/>
      <selection pane="bottomRight" activeCell="A328" sqref="A328"/>
    </sheetView>
  </sheetViews>
  <sheetFormatPr defaultColWidth="9.140625" defaultRowHeight="11.25" x14ac:dyDescent="0.2"/>
  <cols>
    <col min="1" max="1" width="30.28515625" style="70" customWidth="1"/>
    <col min="2" max="3" width="13.7109375" style="70" customWidth="1"/>
    <col min="4" max="4" width="12.42578125" style="70" customWidth="1"/>
    <col min="5" max="5" width="12.28515625" style="132" customWidth="1"/>
    <col min="6" max="6" width="12.28515625" style="125" customWidth="1"/>
    <col min="7" max="7" width="12.28515625" style="43" customWidth="1"/>
    <col min="8" max="16384" width="9.140625" style="125"/>
  </cols>
  <sheetData>
    <row r="1" spans="1:22" s="38" customFormat="1" ht="12.75" customHeight="1" x14ac:dyDescent="0.2">
      <c r="A1" s="33"/>
      <c r="B1" s="34"/>
      <c r="C1" s="34"/>
      <c r="D1" s="34"/>
      <c r="E1" s="34"/>
      <c r="F1" s="35"/>
      <c r="G1" s="36"/>
      <c r="H1" s="37"/>
    </row>
    <row r="2" spans="1:22" s="43" customFormat="1" ht="14.25" x14ac:dyDescent="0.3">
      <c r="A2" s="39" t="s">
        <v>81</v>
      </c>
      <c r="B2" s="40"/>
      <c r="C2" s="40"/>
      <c r="D2" s="40"/>
      <c r="E2" s="40"/>
      <c r="F2" s="40"/>
      <c r="G2" s="41"/>
      <c r="H2" s="42"/>
    </row>
    <row r="3" spans="1:22" s="43" customFormat="1" x14ac:dyDescent="0.2">
      <c r="A3" s="44" t="s">
        <v>82</v>
      </c>
      <c r="B3" s="40"/>
      <c r="C3" s="40"/>
      <c r="D3" s="40"/>
      <c r="E3" s="40"/>
      <c r="F3" s="45"/>
      <c r="G3" s="46"/>
      <c r="H3" s="42"/>
    </row>
    <row r="4" spans="1:22" s="43" customFormat="1" x14ac:dyDescent="0.2">
      <c r="A4" s="47" t="s">
        <v>83</v>
      </c>
      <c r="B4" s="48"/>
      <c r="C4" s="48"/>
      <c r="D4" s="48"/>
      <c r="E4" s="48"/>
      <c r="F4" s="48"/>
      <c r="G4" s="49"/>
      <c r="H4" s="42"/>
    </row>
    <row r="5" spans="1:22" s="38" customFormat="1" ht="6" customHeight="1" x14ac:dyDescent="0.2">
      <c r="A5" s="50" t="s">
        <v>84</v>
      </c>
      <c r="B5" s="51"/>
      <c r="C5" s="52"/>
      <c r="D5" s="52"/>
      <c r="E5" s="53"/>
      <c r="F5" s="51"/>
      <c r="G5" s="54"/>
      <c r="H5" s="54"/>
    </row>
    <row r="6" spans="1:22" s="38" customFormat="1" ht="14.25" customHeight="1" x14ac:dyDescent="0.2">
      <c r="A6" s="55"/>
      <c r="B6" s="56" t="s">
        <v>85</v>
      </c>
      <c r="C6" s="57"/>
      <c r="D6" s="57"/>
      <c r="E6" s="58"/>
      <c r="F6" s="59" t="s">
        <v>86</v>
      </c>
      <c r="G6" s="60" t="s">
        <v>87</v>
      </c>
      <c r="H6" s="61" t="s">
        <v>88</v>
      </c>
    </row>
    <row r="7" spans="1:22" s="38" customFormat="1" ht="37.15" customHeight="1" x14ac:dyDescent="0.2">
      <c r="A7" s="62"/>
      <c r="B7" s="63"/>
      <c r="C7" s="64" t="s">
        <v>89</v>
      </c>
      <c r="D7" s="64" t="s">
        <v>90</v>
      </c>
      <c r="E7" s="64" t="s">
        <v>22</v>
      </c>
      <c r="F7" s="65"/>
      <c r="G7" s="66"/>
      <c r="H7" s="67"/>
    </row>
    <row r="8" spans="1:22" s="70" customFormat="1" x14ac:dyDescent="0.2">
      <c r="A8" s="68"/>
      <c r="B8" s="69"/>
      <c r="C8" s="69"/>
      <c r="D8" s="69"/>
      <c r="E8" s="69"/>
      <c r="F8" s="69"/>
      <c r="G8" s="69"/>
      <c r="H8" s="69"/>
    </row>
    <row r="9" spans="1:22" s="70" customFormat="1" ht="13.5" x14ac:dyDescent="0.2">
      <c r="A9" s="71" t="s">
        <v>91</v>
      </c>
      <c r="B9" s="69"/>
      <c r="C9" s="69"/>
      <c r="D9" s="69"/>
      <c r="E9" s="69"/>
      <c r="F9" s="69"/>
      <c r="G9" s="69"/>
      <c r="H9" s="69"/>
    </row>
    <row r="10" spans="1:22" s="70" customFormat="1" ht="11.25" customHeight="1" x14ac:dyDescent="0.2">
      <c r="A10" s="72" t="s">
        <v>92</v>
      </c>
      <c r="B10" s="73">
        <f t="shared" ref="B10:G10" si="0">SUM(B11:B15)</f>
        <v>2738623</v>
      </c>
      <c r="C10" s="73">
        <f t="shared" si="0"/>
        <v>1210757.9675100001</v>
      </c>
      <c r="D10" s="73">
        <f t="shared" si="0"/>
        <v>294259.36100999999</v>
      </c>
      <c r="E10" s="73">
        <f t="shared" si="0"/>
        <v>1505017.32852</v>
      </c>
      <c r="F10" s="73">
        <f t="shared" si="0"/>
        <v>1233605.67148</v>
      </c>
      <c r="G10" s="73">
        <f t="shared" si="0"/>
        <v>1527865.0324900001</v>
      </c>
      <c r="H10" s="74">
        <f>E10/B10*100</f>
        <v>54.955257752527451</v>
      </c>
      <c r="I10" s="75"/>
      <c r="J10" s="75"/>
      <c r="K10" s="75"/>
      <c r="L10" s="75"/>
      <c r="M10" s="75"/>
      <c r="N10" s="75"/>
      <c r="O10" s="75"/>
      <c r="P10" s="75"/>
      <c r="Q10" s="75"/>
      <c r="R10" s="75"/>
      <c r="S10" s="75"/>
      <c r="T10" s="75"/>
      <c r="U10" s="75"/>
      <c r="V10" s="75"/>
    </row>
    <row r="11" spans="1:22" s="70" customFormat="1" ht="11.25" customHeight="1" x14ac:dyDescent="0.2">
      <c r="A11" s="76" t="s">
        <v>93</v>
      </c>
      <c r="B11" s="77">
        <v>853189</v>
      </c>
      <c r="C11" s="78">
        <v>393075.96130000008</v>
      </c>
      <c r="D11" s="77">
        <v>18525.336750000028</v>
      </c>
      <c r="E11" s="78">
        <f>SUM(C11:D11)</f>
        <v>411601.2980500001</v>
      </c>
      <c r="F11" s="78">
        <f>B11-E11</f>
        <v>441587.7019499999</v>
      </c>
      <c r="G11" s="78">
        <f>B11-C11</f>
        <v>460113.03869999992</v>
      </c>
      <c r="H11" s="79">
        <f>E11/B11*100</f>
        <v>48.242686913450605</v>
      </c>
    </row>
    <row r="12" spans="1:22" s="70" customFormat="1" ht="11.25" customHeight="1" x14ac:dyDescent="0.2">
      <c r="A12" s="80" t="s">
        <v>94</v>
      </c>
      <c r="B12" s="77">
        <v>63303</v>
      </c>
      <c r="C12" s="78">
        <v>21811.655050000001</v>
      </c>
      <c r="D12" s="77">
        <v>3412.97759</v>
      </c>
      <c r="E12" s="78">
        <f>SUM(C12:D12)</f>
        <v>25224.63264</v>
      </c>
      <c r="F12" s="78">
        <f>B12-E12</f>
        <v>38078.367360000004</v>
      </c>
      <c r="G12" s="78">
        <f>B12-C12</f>
        <v>41491.344949999999</v>
      </c>
      <c r="H12" s="79">
        <f>E12/B12*100</f>
        <v>39.847452158665462</v>
      </c>
    </row>
    <row r="13" spans="1:22" s="70" customFormat="1" ht="11.25" customHeight="1" x14ac:dyDescent="0.2">
      <c r="A13" s="76" t="s">
        <v>95</v>
      </c>
      <c r="B13" s="77">
        <v>131125</v>
      </c>
      <c r="C13" s="78">
        <v>50181.34953</v>
      </c>
      <c r="D13" s="77">
        <v>7995.4291399999993</v>
      </c>
      <c r="E13" s="78">
        <f>SUM(C13:D13)</f>
        <v>58176.77867</v>
      </c>
      <c r="F13" s="78">
        <f>B13-E13</f>
        <v>72948.22133</v>
      </c>
      <c r="G13" s="78">
        <f>B13-C13</f>
        <v>80943.650469999993</v>
      </c>
      <c r="H13" s="79">
        <f>E13/B13*100</f>
        <v>44.367419386081977</v>
      </c>
    </row>
    <row r="14" spans="1:22" s="70" customFormat="1" ht="11.25" customHeight="1" x14ac:dyDescent="0.2">
      <c r="A14" s="76" t="s">
        <v>96</v>
      </c>
      <c r="B14" s="77">
        <v>1644893</v>
      </c>
      <c r="C14" s="78">
        <v>724868.00290999992</v>
      </c>
      <c r="D14" s="77">
        <v>260686.88086999999</v>
      </c>
      <c r="E14" s="78">
        <f>SUM(C14:D14)</f>
        <v>985554.88377999992</v>
      </c>
      <c r="F14" s="78">
        <f>B14-E14</f>
        <v>659338.11622000008</v>
      </c>
      <c r="G14" s="78">
        <f>B14-C14</f>
        <v>920024.99709000008</v>
      </c>
      <c r="H14" s="79">
        <f>E14/B14*100</f>
        <v>59.916048264537572</v>
      </c>
    </row>
    <row r="15" spans="1:22" s="70" customFormat="1" ht="11.25" customHeight="1" x14ac:dyDescent="0.2">
      <c r="A15" s="76" t="s">
        <v>97</v>
      </c>
      <c r="B15" s="77">
        <v>46113</v>
      </c>
      <c r="C15" s="78">
        <v>20820.99872</v>
      </c>
      <c r="D15" s="77">
        <v>3638.73666</v>
      </c>
      <c r="E15" s="78">
        <f>SUM(C15:D15)</f>
        <v>24459.735379999998</v>
      </c>
      <c r="F15" s="78">
        <f>B15-E15</f>
        <v>21653.264620000002</v>
      </c>
      <c r="G15" s="78">
        <f>B15-C15</f>
        <v>25292.00128</v>
      </c>
      <c r="H15" s="79">
        <f>E15/B15*100</f>
        <v>53.043036410556674</v>
      </c>
    </row>
    <row r="16" spans="1:22" s="70" customFormat="1" ht="11.25" customHeight="1" x14ac:dyDescent="0.2">
      <c r="B16" s="81"/>
      <c r="C16" s="81"/>
      <c r="D16" s="81"/>
      <c r="E16" s="81"/>
      <c r="F16" s="81"/>
      <c r="G16" s="81"/>
      <c r="H16" s="74"/>
    </row>
    <row r="17" spans="1:8" s="70" customFormat="1" ht="11.25" customHeight="1" x14ac:dyDescent="0.2">
      <c r="A17" s="72" t="s">
        <v>98</v>
      </c>
      <c r="B17" s="77">
        <v>3242494.34</v>
      </c>
      <c r="C17" s="78">
        <v>1598018.62864</v>
      </c>
      <c r="D17" s="77">
        <v>114154.07094999999</v>
      </c>
      <c r="E17" s="78">
        <f>SUM(C17:D17)</f>
        <v>1712172.6995900001</v>
      </c>
      <c r="F17" s="78">
        <f>B17-E17</f>
        <v>1530321.6404099998</v>
      </c>
      <c r="G17" s="78">
        <f>B17-C17</f>
        <v>1644475.7113599998</v>
      </c>
      <c r="H17" s="79">
        <f>E17/B17*100</f>
        <v>52.804184681784214</v>
      </c>
    </row>
    <row r="18" spans="1:8" s="70" customFormat="1" ht="11.25" customHeight="1" x14ac:dyDescent="0.2">
      <c r="A18" s="76"/>
      <c r="B18" s="82"/>
      <c r="C18" s="81"/>
      <c r="D18" s="82"/>
      <c r="E18" s="81"/>
      <c r="F18" s="81"/>
      <c r="G18" s="81"/>
      <c r="H18" s="74"/>
    </row>
    <row r="19" spans="1:8" s="70" customFormat="1" ht="11.25" customHeight="1" x14ac:dyDescent="0.2">
      <c r="A19" s="72" t="s">
        <v>99</v>
      </c>
      <c r="B19" s="77">
        <v>106202.53</v>
      </c>
      <c r="C19" s="78">
        <v>75679.772870000001</v>
      </c>
      <c r="D19" s="77">
        <v>8220.1154299999998</v>
      </c>
      <c r="E19" s="78">
        <f>SUM(C19:D19)</f>
        <v>83899.888300000006</v>
      </c>
      <c r="F19" s="78">
        <f>B19-E19</f>
        <v>22302.641699999993</v>
      </c>
      <c r="G19" s="78">
        <f>B19-C19</f>
        <v>30522.757129999998</v>
      </c>
      <c r="H19" s="79">
        <f>E19/B19*100</f>
        <v>78.999896047674198</v>
      </c>
    </row>
    <row r="20" spans="1:8" s="70" customFormat="1" ht="11.25" customHeight="1" x14ac:dyDescent="0.2">
      <c r="A20" s="76"/>
      <c r="B20" s="82"/>
      <c r="C20" s="81"/>
      <c r="D20" s="82"/>
      <c r="E20" s="81"/>
      <c r="F20" s="81"/>
      <c r="G20" s="81"/>
      <c r="H20" s="74"/>
    </row>
    <row r="21" spans="1:8" s="70" customFormat="1" ht="11.25" customHeight="1" x14ac:dyDescent="0.2">
      <c r="A21" s="72" t="s">
        <v>100</v>
      </c>
      <c r="B21" s="77">
        <v>1304344.6569999999</v>
      </c>
      <c r="C21" s="78">
        <v>745619.14558000001</v>
      </c>
      <c r="D21" s="77">
        <v>74699.313160000005</v>
      </c>
      <c r="E21" s="78">
        <f>SUM(C21:D21)</f>
        <v>820318.45874000003</v>
      </c>
      <c r="F21" s="78">
        <f>B21-E21</f>
        <v>484026.19825999986</v>
      </c>
      <c r="G21" s="78">
        <f>B21-C21</f>
        <v>558725.51141999988</v>
      </c>
      <c r="H21" s="79">
        <f>E21/B21*100</f>
        <v>62.891234639373394</v>
      </c>
    </row>
    <row r="22" spans="1:8" s="70" customFormat="1" ht="11.25" customHeight="1" x14ac:dyDescent="0.2">
      <c r="A22" s="76"/>
      <c r="B22" s="81"/>
      <c r="C22" s="81"/>
      <c r="D22" s="81"/>
      <c r="E22" s="81"/>
      <c r="F22" s="81"/>
      <c r="G22" s="81"/>
      <c r="H22" s="74"/>
    </row>
    <row r="23" spans="1:8" s="70" customFormat="1" ht="11.25" customHeight="1" x14ac:dyDescent="0.2">
      <c r="A23" s="72" t="s">
        <v>101</v>
      </c>
      <c r="B23" s="73">
        <f t="shared" ref="B23:G23" si="1">SUM(B24:B31)</f>
        <v>4449247.3526699999</v>
      </c>
      <c r="C23" s="73">
        <f t="shared" si="1"/>
        <v>1843357.7578599998</v>
      </c>
      <c r="D23" s="73">
        <f t="shared" si="1"/>
        <v>144864.82496999999</v>
      </c>
      <c r="E23" s="73">
        <f t="shared" si="1"/>
        <v>1988222.58283</v>
      </c>
      <c r="F23" s="73">
        <f t="shared" si="1"/>
        <v>2461024.7698399997</v>
      </c>
      <c r="G23" s="73">
        <f t="shared" si="1"/>
        <v>2605889.5948099997</v>
      </c>
      <c r="H23" s="74">
        <f>E23/B23*100</f>
        <v>44.686717218292316</v>
      </c>
    </row>
    <row r="24" spans="1:8" s="70" customFormat="1" ht="11.25" customHeight="1" x14ac:dyDescent="0.2">
      <c r="A24" s="76" t="s">
        <v>102</v>
      </c>
      <c r="B24" s="77">
        <v>3027937.7206700002</v>
      </c>
      <c r="C24" s="78">
        <v>1144202.2070900002</v>
      </c>
      <c r="D24" s="77">
        <v>93352.180930000002</v>
      </c>
      <c r="E24" s="78">
        <f>SUM(C24:D24)</f>
        <v>1237554.3880200002</v>
      </c>
      <c r="F24" s="78">
        <f>B24-E24</f>
        <v>1790383.33265</v>
      </c>
      <c r="G24" s="78">
        <f>B24-C24</f>
        <v>1883735.51358</v>
      </c>
      <c r="H24" s="79">
        <f>E24/B24*100</f>
        <v>40.871196906459588</v>
      </c>
    </row>
    <row r="25" spans="1:8" s="70" customFormat="1" ht="11.25" customHeight="1" x14ac:dyDescent="0.2">
      <c r="A25" s="76" t="s">
        <v>103</v>
      </c>
      <c r="B25" s="77">
        <v>293769</v>
      </c>
      <c r="C25" s="78">
        <v>28148.006010000001</v>
      </c>
      <c r="D25" s="77">
        <v>802.65834999999993</v>
      </c>
      <c r="E25" s="78">
        <f>SUM(C25:D25)</f>
        <v>28950.664360000002</v>
      </c>
      <c r="F25" s="78">
        <f>B25-E25</f>
        <v>264818.33564</v>
      </c>
      <c r="G25" s="78">
        <f>B25-C25</f>
        <v>265620.99398999999</v>
      </c>
      <c r="H25" s="79">
        <f>E25/B25*100</f>
        <v>9.8549078902130596</v>
      </c>
    </row>
    <row r="26" spans="1:8" s="70" customFormat="1" ht="11.25" customHeight="1" x14ac:dyDescent="0.2">
      <c r="A26" s="76" t="s">
        <v>104</v>
      </c>
      <c r="B26" s="77">
        <v>740345.71699999995</v>
      </c>
      <c r="C26" s="78">
        <v>431181.09619999991</v>
      </c>
      <c r="D26" s="77">
        <v>28756.553340000002</v>
      </c>
      <c r="E26" s="78">
        <f>SUM(C26:D26)</f>
        <v>459937.6495399999</v>
      </c>
      <c r="F26" s="78">
        <f>B26-E26</f>
        <v>280408.06746000005</v>
      </c>
      <c r="G26" s="78">
        <f>B26-C26</f>
        <v>309164.62080000003</v>
      </c>
      <c r="H26" s="79">
        <f>E26/B26*100</f>
        <v>62.124712682034719</v>
      </c>
    </row>
    <row r="27" spans="1:8" s="70" customFormat="1" ht="11.25" customHeight="1" x14ac:dyDescent="0.2">
      <c r="A27" s="76" t="s">
        <v>105</v>
      </c>
      <c r="B27" s="77">
        <v>73408.172999999995</v>
      </c>
      <c r="C27" s="78">
        <v>47336.941489999997</v>
      </c>
      <c r="D27" s="77">
        <v>1159.17417</v>
      </c>
      <c r="E27" s="78">
        <f>SUM(C27:D27)</f>
        <v>48496.115659999996</v>
      </c>
      <c r="F27" s="78">
        <f>B27-E27</f>
        <v>24912.057339999999</v>
      </c>
      <c r="G27" s="78">
        <f>B27-C27</f>
        <v>26071.231509999998</v>
      </c>
      <c r="H27" s="79">
        <f>E27/B27*100</f>
        <v>66.063646155585431</v>
      </c>
    </row>
    <row r="28" spans="1:8" s="70" customFormat="1" ht="11.25" customHeight="1" x14ac:dyDescent="0.2">
      <c r="A28" s="76" t="s">
        <v>106</v>
      </c>
      <c r="B28" s="77">
        <v>140005.54300000001</v>
      </c>
      <c r="C28" s="78">
        <v>106360.26574</v>
      </c>
      <c r="D28" s="77">
        <v>3793.7379900000001</v>
      </c>
      <c r="E28" s="78">
        <f>SUM(C28:D28)</f>
        <v>110154.00373</v>
      </c>
      <c r="F28" s="78">
        <f>B28-E28</f>
        <v>29851.539270000008</v>
      </c>
      <c r="G28" s="78">
        <f>B28-C28</f>
        <v>33645.277260000003</v>
      </c>
      <c r="H28" s="79">
        <f>E28/B28*100</f>
        <v>78.678316136383259</v>
      </c>
    </row>
    <row r="29" spans="1:8" s="70" customFormat="1" ht="11.25" customHeight="1" x14ac:dyDescent="0.2">
      <c r="A29" s="76" t="s">
        <v>107</v>
      </c>
      <c r="B29" s="77">
        <v>42237</v>
      </c>
      <c r="C29" s="78">
        <v>21433.13307</v>
      </c>
      <c r="D29" s="77">
        <v>4712.9453400000002</v>
      </c>
      <c r="E29" s="78">
        <f>SUM(C29:D29)</f>
        <v>26146.078410000002</v>
      </c>
      <c r="F29" s="78">
        <f>B29-E29</f>
        <v>16090.921589999998</v>
      </c>
      <c r="G29" s="78">
        <f>B29-C29</f>
        <v>20803.86693</v>
      </c>
      <c r="H29" s="79">
        <f>E29/B29*100</f>
        <v>61.903256410256411</v>
      </c>
    </row>
    <row r="30" spans="1:8" s="70" customFormat="1" ht="11.25" customHeight="1" x14ac:dyDescent="0.2">
      <c r="A30" s="76" t="s">
        <v>108</v>
      </c>
      <c r="B30" s="77">
        <v>78574.198999999993</v>
      </c>
      <c r="C30" s="78">
        <v>40100.355819999997</v>
      </c>
      <c r="D30" s="77">
        <v>0</v>
      </c>
      <c r="E30" s="78">
        <f>SUM(C30:D30)</f>
        <v>40100.355819999997</v>
      </c>
      <c r="F30" s="78">
        <f>B30-E30</f>
        <v>38473.843179999996</v>
      </c>
      <c r="G30" s="78">
        <f>B30-C30</f>
        <v>38473.843179999996</v>
      </c>
      <c r="H30" s="79">
        <f>E30/B30*100</f>
        <v>51.035017003482274</v>
      </c>
    </row>
    <row r="31" spans="1:8" s="70" customFormat="1" ht="11.25" customHeight="1" x14ac:dyDescent="0.2">
      <c r="A31" s="76" t="s">
        <v>109</v>
      </c>
      <c r="B31" s="77">
        <v>52970</v>
      </c>
      <c r="C31" s="78">
        <v>24595.75244</v>
      </c>
      <c r="D31" s="77">
        <v>12287.574849999999</v>
      </c>
      <c r="E31" s="78">
        <f>SUM(C31:D31)</f>
        <v>36883.327290000001</v>
      </c>
      <c r="F31" s="78">
        <f>B31-E31</f>
        <v>16086.672709999999</v>
      </c>
      <c r="G31" s="78">
        <f>B31-C31</f>
        <v>28374.24756</v>
      </c>
      <c r="H31" s="79">
        <f>E31/B31*100</f>
        <v>69.630597111572584</v>
      </c>
    </row>
    <row r="32" spans="1:8" s="70" customFormat="1" ht="11.25" customHeight="1" x14ac:dyDescent="0.2">
      <c r="A32" s="76"/>
      <c r="B32" s="81"/>
      <c r="C32" s="81"/>
      <c r="D32" s="81"/>
      <c r="E32" s="81"/>
      <c r="F32" s="81"/>
      <c r="G32" s="81"/>
      <c r="H32" s="74"/>
    </row>
    <row r="33" spans="1:8" s="70" customFormat="1" ht="11.25" customHeight="1" x14ac:dyDescent="0.2">
      <c r="A33" s="72" t="s">
        <v>110</v>
      </c>
      <c r="B33" s="83">
        <f t="shared" ref="B33:G33" si="2">+B34+B35</f>
        <v>675842.48199999996</v>
      </c>
      <c r="C33" s="83">
        <f t="shared" si="2"/>
        <v>372908.64452999993</v>
      </c>
      <c r="D33" s="83">
        <f t="shared" si="2"/>
        <v>18514.380309999997</v>
      </c>
      <c r="E33" s="83">
        <f t="shared" si="2"/>
        <v>391423.02483999991</v>
      </c>
      <c r="F33" s="83">
        <f t="shared" si="2"/>
        <v>284419.45716000005</v>
      </c>
      <c r="G33" s="83">
        <f t="shared" si="2"/>
        <v>302933.83747000009</v>
      </c>
      <c r="H33" s="74">
        <f>E33/B33*100</f>
        <v>57.916309682349912</v>
      </c>
    </row>
    <row r="34" spans="1:8" s="70" customFormat="1" ht="11.25" customHeight="1" x14ac:dyDescent="0.2">
      <c r="A34" s="76" t="s">
        <v>111</v>
      </c>
      <c r="B34" s="77">
        <v>661470.26199999999</v>
      </c>
      <c r="C34" s="78">
        <v>368644.59892999992</v>
      </c>
      <c r="D34" s="77">
        <v>18126.226709999995</v>
      </c>
      <c r="E34" s="78">
        <f>SUM(C34:D34)</f>
        <v>386770.82563999994</v>
      </c>
      <c r="F34" s="78">
        <f>B34-E34</f>
        <v>274699.43636000005</v>
      </c>
      <c r="G34" s="78">
        <f>B34-C34</f>
        <v>292825.66307000007</v>
      </c>
      <c r="H34" s="79">
        <f>E34/B34*100</f>
        <v>58.471385315278155</v>
      </c>
    </row>
    <row r="35" spans="1:8" s="70" customFormat="1" ht="11.25" customHeight="1" x14ac:dyDescent="0.2">
      <c r="A35" s="76" t="s">
        <v>112</v>
      </c>
      <c r="B35" s="77">
        <v>14372.22</v>
      </c>
      <c r="C35" s="78">
        <v>4264.0455999999995</v>
      </c>
      <c r="D35" s="77">
        <v>388.15359999999998</v>
      </c>
      <c r="E35" s="78">
        <f>SUM(C35:D35)</f>
        <v>4652.1991999999991</v>
      </c>
      <c r="F35" s="78">
        <f>B35-E35</f>
        <v>9720.0208000000002</v>
      </c>
      <c r="G35" s="78">
        <f>B35-C35</f>
        <v>10108.1744</v>
      </c>
      <c r="H35" s="79">
        <f>E35/B35*100</f>
        <v>32.369384827117862</v>
      </c>
    </row>
    <row r="36" spans="1:8" s="70" customFormat="1" ht="11.25" customHeight="1" x14ac:dyDescent="0.2">
      <c r="A36" s="76"/>
      <c r="B36" s="81"/>
      <c r="C36" s="81"/>
      <c r="D36" s="81"/>
      <c r="E36" s="81"/>
      <c r="F36" s="81"/>
      <c r="G36" s="81"/>
      <c r="H36" s="74"/>
    </row>
    <row r="37" spans="1:8" s="70" customFormat="1" ht="11.25" customHeight="1" x14ac:dyDescent="0.2">
      <c r="A37" s="72" t="s">
        <v>113</v>
      </c>
      <c r="B37" s="83">
        <f t="shared" ref="B37:G37" si="3">SUM(B38:B43)</f>
        <v>85619483.140259981</v>
      </c>
      <c r="C37" s="83">
        <f t="shared" si="3"/>
        <v>46995024.214430004</v>
      </c>
      <c r="D37" s="83">
        <f t="shared" si="3"/>
        <v>2581621.3086999999</v>
      </c>
      <c r="E37" s="83">
        <f t="shared" si="3"/>
        <v>49576645.523129992</v>
      </c>
      <c r="F37" s="83">
        <f t="shared" si="3"/>
        <v>36042837.617129996</v>
      </c>
      <c r="G37" s="83">
        <f t="shared" si="3"/>
        <v>38624458.925829984</v>
      </c>
      <c r="H37" s="74">
        <f>E37/B37*100</f>
        <v>57.903462745640041</v>
      </c>
    </row>
    <row r="38" spans="1:8" s="70" customFormat="1" ht="11.25" customHeight="1" x14ac:dyDescent="0.2">
      <c r="A38" s="76" t="s">
        <v>114</v>
      </c>
      <c r="B38" s="77">
        <v>85421383.673259988</v>
      </c>
      <c r="C38" s="78">
        <v>46930233.604849994</v>
      </c>
      <c r="D38" s="77">
        <v>2558620.1222199998</v>
      </c>
      <c r="E38" s="78">
        <f>SUM(C38:D38)</f>
        <v>49488853.727069996</v>
      </c>
      <c r="F38" s="78">
        <f>B38-E38</f>
        <v>35932529.946189992</v>
      </c>
      <c r="G38" s="78">
        <f>B38-C38</f>
        <v>38491150.068409994</v>
      </c>
      <c r="H38" s="79">
        <f>E38/B38*100</f>
        <v>57.934970845668722</v>
      </c>
    </row>
    <row r="39" spans="1:8" s="70" customFormat="1" ht="11.25" customHeight="1" x14ac:dyDescent="0.2">
      <c r="A39" s="84" t="s">
        <v>115</v>
      </c>
      <c r="B39" s="77">
        <v>8292</v>
      </c>
      <c r="C39" s="78">
        <v>4844.48999</v>
      </c>
      <c r="D39" s="77">
        <v>624.59748000000002</v>
      </c>
      <c r="E39" s="78">
        <f>SUM(C39:D39)</f>
        <v>5469.0874700000004</v>
      </c>
      <c r="F39" s="78">
        <f>B39-E39</f>
        <v>2822.9125299999996</v>
      </c>
      <c r="G39" s="78">
        <f>B39-C39</f>
        <v>3447.51001</v>
      </c>
      <c r="H39" s="79">
        <f>E39/B39*100</f>
        <v>65.956192354076222</v>
      </c>
    </row>
    <row r="40" spans="1:8" s="70" customFormat="1" ht="11.25" customHeight="1" x14ac:dyDescent="0.2">
      <c r="A40" s="84" t="s">
        <v>116</v>
      </c>
      <c r="B40" s="77">
        <v>3350</v>
      </c>
      <c r="C40" s="78">
        <v>924.24123999999995</v>
      </c>
      <c r="D40" s="77">
        <v>2349.6341200000002</v>
      </c>
      <c r="E40" s="78">
        <f>SUM(C40:D40)</f>
        <v>3273.87536</v>
      </c>
      <c r="F40" s="78">
        <f>B40-E40</f>
        <v>76.124639999999999</v>
      </c>
      <c r="G40" s="78">
        <f>B40-C40</f>
        <v>2425.7587600000002</v>
      </c>
      <c r="H40" s="79">
        <f>E40/B40*100</f>
        <v>97.727622686567159</v>
      </c>
    </row>
    <row r="41" spans="1:8" s="70" customFormat="1" ht="11.25" customHeight="1" x14ac:dyDescent="0.2">
      <c r="A41" s="76" t="s">
        <v>117</v>
      </c>
      <c r="B41" s="77">
        <v>64520</v>
      </c>
      <c r="C41" s="78">
        <v>24320.56755</v>
      </c>
      <c r="D41" s="77">
        <v>3192.50387</v>
      </c>
      <c r="E41" s="78">
        <f>SUM(C41:D41)</f>
        <v>27513.07142</v>
      </c>
      <c r="F41" s="78">
        <f>B41-E41</f>
        <v>37006.92858</v>
      </c>
      <c r="G41" s="78">
        <f>B41-C41</f>
        <v>40199.43245</v>
      </c>
      <c r="H41" s="79">
        <f>E41/B41*100</f>
        <v>42.64270213887167</v>
      </c>
    </row>
    <row r="42" spans="1:8" s="70" customFormat="1" ht="11.25" customHeight="1" x14ac:dyDescent="0.2">
      <c r="A42" s="76" t="s">
        <v>118</v>
      </c>
      <c r="B42" s="77">
        <v>21871.467000000001</v>
      </c>
      <c r="C42" s="78">
        <v>14204.24605</v>
      </c>
      <c r="D42" s="77">
        <v>253.56719000000001</v>
      </c>
      <c r="E42" s="78">
        <f>SUM(C42:D42)</f>
        <v>14457.813239999999</v>
      </c>
      <c r="F42" s="78">
        <f>B42-E42</f>
        <v>7413.6537600000011</v>
      </c>
      <c r="G42" s="78">
        <f>B42-C42</f>
        <v>7667.2209500000008</v>
      </c>
      <c r="H42" s="79">
        <f>E42/B42*100</f>
        <v>66.103536813511411</v>
      </c>
    </row>
    <row r="43" spans="1:8" s="70" customFormat="1" ht="11.25" customHeight="1" x14ac:dyDescent="0.2">
      <c r="A43" s="76" t="s">
        <v>119</v>
      </c>
      <c r="B43" s="77">
        <v>100066</v>
      </c>
      <c r="C43" s="78">
        <v>20497.064750000001</v>
      </c>
      <c r="D43" s="77">
        <v>16580.883819999999</v>
      </c>
      <c r="E43" s="78">
        <f>SUM(C43:D43)</f>
        <v>37077.94857</v>
      </c>
      <c r="F43" s="78">
        <f>B43-E43</f>
        <v>62988.05143</v>
      </c>
      <c r="G43" s="78">
        <f>B43-C43</f>
        <v>79568.935249999995</v>
      </c>
      <c r="H43" s="79">
        <f>E43/B43*100</f>
        <v>37.053493264445464</v>
      </c>
    </row>
    <row r="44" spans="1:8" s="70" customFormat="1" ht="11.25" customHeight="1" x14ac:dyDescent="0.2">
      <c r="A44" s="76"/>
      <c r="B44" s="78"/>
      <c r="C44" s="78"/>
      <c r="D44" s="78"/>
      <c r="E44" s="78"/>
      <c r="F44" s="78"/>
      <c r="G44" s="78"/>
      <c r="H44" s="79"/>
    </row>
    <row r="45" spans="1:8" s="70" customFormat="1" ht="11.25" customHeight="1" x14ac:dyDescent="0.2">
      <c r="A45" s="72" t="s">
        <v>120</v>
      </c>
      <c r="B45" s="77">
        <v>10819498.08474</v>
      </c>
      <c r="C45" s="78">
        <v>7443486.526800001</v>
      </c>
      <c r="D45" s="77">
        <v>323891.41548000003</v>
      </c>
      <c r="E45" s="78">
        <f>SUM(C45:D45)</f>
        <v>7767377.942280001</v>
      </c>
      <c r="F45" s="78">
        <f>B45-E45</f>
        <v>3052120.1424599988</v>
      </c>
      <c r="G45" s="78">
        <f>B45-C45</f>
        <v>3376011.5579399988</v>
      </c>
      <c r="H45" s="79">
        <f>E45/B45*100</f>
        <v>71.790557024408002</v>
      </c>
    </row>
    <row r="46" spans="1:8" s="70" customFormat="1" ht="11.25" customHeight="1" x14ac:dyDescent="0.2">
      <c r="A46" s="85"/>
      <c r="B46" s="81"/>
      <c r="C46" s="81"/>
      <c r="D46" s="81"/>
      <c r="E46" s="81"/>
      <c r="F46" s="81"/>
      <c r="G46" s="81"/>
      <c r="H46" s="74"/>
    </row>
    <row r="47" spans="1:8" s="70" customFormat="1" ht="11.25" customHeight="1" x14ac:dyDescent="0.2">
      <c r="A47" s="72" t="s">
        <v>121</v>
      </c>
      <c r="B47" s="77">
        <v>201838.95800000001</v>
      </c>
      <c r="C47" s="78">
        <v>147801.7451</v>
      </c>
      <c r="D47" s="77">
        <v>363.51997999999998</v>
      </c>
      <c r="E47" s="78">
        <f>SUM(C47:D47)</f>
        <v>148165.26508000001</v>
      </c>
      <c r="F47" s="78">
        <f>B47-E47</f>
        <v>53673.692920000001</v>
      </c>
      <c r="G47" s="78">
        <f>B47-C47</f>
        <v>54037.212900000013</v>
      </c>
      <c r="H47" s="79">
        <f>E47/B47*100</f>
        <v>73.407664480709428</v>
      </c>
    </row>
    <row r="48" spans="1:8" s="70" customFormat="1" ht="11.25" customHeight="1" x14ac:dyDescent="0.2">
      <c r="A48" s="76"/>
      <c r="B48" s="81"/>
      <c r="C48" s="81"/>
      <c r="D48" s="81"/>
      <c r="E48" s="81"/>
      <c r="F48" s="81"/>
      <c r="G48" s="81"/>
      <c r="H48" s="74"/>
    </row>
    <row r="49" spans="1:8" s="70" customFormat="1" ht="11.25" customHeight="1" x14ac:dyDescent="0.2">
      <c r="A49" s="72" t="s">
        <v>122</v>
      </c>
      <c r="B49" s="83">
        <f t="shared" ref="B49:G49" si="4">SUM(B50:B55)</f>
        <v>4589657.9649999999</v>
      </c>
      <c r="C49" s="83">
        <f t="shared" si="4"/>
        <v>2032180.6792600004</v>
      </c>
      <c r="D49" s="83">
        <f t="shared" si="4"/>
        <v>144702.25430999999</v>
      </c>
      <c r="E49" s="83">
        <f t="shared" si="4"/>
        <v>2176882.9335700003</v>
      </c>
      <c r="F49" s="83">
        <f t="shared" si="4"/>
        <v>2412775.0314299995</v>
      </c>
      <c r="G49" s="83">
        <f t="shared" si="4"/>
        <v>2557477.2857399993</v>
      </c>
      <c r="H49" s="74">
        <f>E49/B49*100</f>
        <v>47.430177807814061</v>
      </c>
    </row>
    <row r="50" spans="1:8" s="70" customFormat="1" ht="11.25" customHeight="1" x14ac:dyDescent="0.2">
      <c r="A50" s="76" t="s">
        <v>102</v>
      </c>
      <c r="B50" s="77">
        <v>2819694.2119999998</v>
      </c>
      <c r="C50" s="78">
        <v>1495138.3482400002</v>
      </c>
      <c r="D50" s="77">
        <v>104135.32459999999</v>
      </c>
      <c r="E50" s="78">
        <f>SUM(C50:D50)</f>
        <v>1599273.6728400001</v>
      </c>
      <c r="F50" s="78">
        <f>B50-E50</f>
        <v>1220420.5391599997</v>
      </c>
      <c r="G50" s="78">
        <f>B50-C50</f>
        <v>1324555.8637599996</v>
      </c>
      <c r="H50" s="79">
        <f>E50/B50*100</f>
        <v>56.717982610803766</v>
      </c>
    </row>
    <row r="51" spans="1:8" s="70" customFormat="1" ht="11.25" customHeight="1" x14ac:dyDescent="0.2">
      <c r="A51" s="76" t="s">
        <v>123</v>
      </c>
      <c r="B51" s="77">
        <v>1230573</v>
      </c>
      <c r="C51" s="78">
        <v>203150.77037000001</v>
      </c>
      <c r="D51" s="77">
        <v>25216.763239999997</v>
      </c>
      <c r="E51" s="78">
        <f>SUM(C51:D51)</f>
        <v>228367.53361000001</v>
      </c>
      <c r="F51" s="78">
        <f>B51-E51</f>
        <v>1002205.46639</v>
      </c>
      <c r="G51" s="78">
        <f>B51-C51</f>
        <v>1027422.22963</v>
      </c>
      <c r="H51" s="79">
        <f>E51/B51*100</f>
        <v>18.557820918385175</v>
      </c>
    </row>
    <row r="52" spans="1:8" s="70" customFormat="1" ht="11.25" customHeight="1" x14ac:dyDescent="0.2">
      <c r="A52" s="76" t="s">
        <v>124</v>
      </c>
      <c r="B52" s="77">
        <v>216236.83900000001</v>
      </c>
      <c r="C52" s="78">
        <v>114108.23992000001</v>
      </c>
      <c r="D52" s="77">
        <v>9680.5867999999991</v>
      </c>
      <c r="E52" s="78">
        <f>SUM(C52:D52)</f>
        <v>123788.82672000001</v>
      </c>
      <c r="F52" s="78">
        <f>B52-E52</f>
        <v>92448.012279999995</v>
      </c>
      <c r="G52" s="78">
        <f>B52-C52</f>
        <v>102128.59908</v>
      </c>
      <c r="H52" s="79">
        <f>E52/B52*100</f>
        <v>57.246872129868677</v>
      </c>
    </row>
    <row r="53" spans="1:8" s="70" customFormat="1" ht="11.25" customHeight="1" x14ac:dyDescent="0.2">
      <c r="A53" s="76" t="s">
        <v>125</v>
      </c>
      <c r="B53" s="77">
        <v>265713.91399999999</v>
      </c>
      <c r="C53" s="78">
        <v>196179.29746</v>
      </c>
      <c r="D53" s="77">
        <v>4849.0045300000002</v>
      </c>
      <c r="E53" s="78">
        <f>SUM(C53:D53)</f>
        <v>201028.30199000001</v>
      </c>
      <c r="F53" s="78">
        <f>B53-E53</f>
        <v>64685.612009999983</v>
      </c>
      <c r="G53" s="78">
        <f>B53-C53</f>
        <v>69534.616539999988</v>
      </c>
      <c r="H53" s="79">
        <f>E53/B53*100</f>
        <v>75.655918413817062</v>
      </c>
    </row>
    <row r="54" spans="1:8" s="70" customFormat="1" ht="11.25" customHeight="1" x14ac:dyDescent="0.2">
      <c r="A54" s="76" t="s">
        <v>126</v>
      </c>
      <c r="B54" s="77">
        <v>23548</v>
      </c>
      <c r="C54" s="78">
        <v>15273.192660000001</v>
      </c>
      <c r="D54" s="77">
        <v>608.35577000000001</v>
      </c>
      <c r="E54" s="78">
        <f>SUM(C54:D54)</f>
        <v>15881.548430000001</v>
      </c>
      <c r="F54" s="78">
        <f>B54-E54</f>
        <v>7666.4515699999993</v>
      </c>
      <c r="G54" s="78">
        <f>B54-C54</f>
        <v>8274.8073399999994</v>
      </c>
      <c r="H54" s="79">
        <f>E54/B54*100</f>
        <v>67.443300620010191</v>
      </c>
    </row>
    <row r="55" spans="1:8" s="70" customFormat="1" ht="11.25" customHeight="1" x14ac:dyDescent="0.2">
      <c r="A55" s="76" t="s">
        <v>127</v>
      </c>
      <c r="B55" s="77">
        <v>33892</v>
      </c>
      <c r="C55" s="78">
        <v>8330.8306100000009</v>
      </c>
      <c r="D55" s="77">
        <v>212.21937</v>
      </c>
      <c r="E55" s="78">
        <f>SUM(C55:D55)</f>
        <v>8543.0499800000016</v>
      </c>
      <c r="F55" s="78">
        <f>B55-E55</f>
        <v>25348.950019999997</v>
      </c>
      <c r="G55" s="78">
        <f>B55-C55</f>
        <v>25561.169389999999</v>
      </c>
      <c r="H55" s="79">
        <f>E55/B55*100</f>
        <v>25.206685884574537</v>
      </c>
    </row>
    <row r="56" spans="1:8" s="70" customFormat="1" ht="11.25" customHeight="1" x14ac:dyDescent="0.2">
      <c r="A56" s="76"/>
      <c r="B56" s="81"/>
      <c r="C56" s="81"/>
      <c r="D56" s="81"/>
      <c r="E56" s="81"/>
      <c r="F56" s="81"/>
      <c r="G56" s="81"/>
      <c r="H56" s="74"/>
    </row>
    <row r="57" spans="1:8" s="70" customFormat="1" ht="11.25" customHeight="1" x14ac:dyDescent="0.2">
      <c r="A57" s="72" t="s">
        <v>128</v>
      </c>
      <c r="B57" s="86">
        <f t="shared" ref="B57:G57" si="5">SUM(B58:B67)</f>
        <v>4306353.8400000036</v>
      </c>
      <c r="C57" s="86">
        <f t="shared" si="5"/>
        <v>2821807.7119800029</v>
      </c>
      <c r="D57" s="86">
        <f t="shared" si="5"/>
        <v>128200.71245000001</v>
      </c>
      <c r="E57" s="86">
        <f t="shared" si="5"/>
        <v>2950008.4244300034</v>
      </c>
      <c r="F57" s="86">
        <f t="shared" si="5"/>
        <v>1356345.4155700007</v>
      </c>
      <c r="G57" s="86">
        <f t="shared" si="5"/>
        <v>1484546.1280200006</v>
      </c>
      <c r="H57" s="74">
        <f>E57/B57*100</f>
        <v>68.503623576598642</v>
      </c>
    </row>
    <row r="58" spans="1:8" s="70" customFormat="1" ht="11.25" customHeight="1" x14ac:dyDescent="0.2">
      <c r="A58" s="76" t="s">
        <v>129</v>
      </c>
      <c r="B58" s="77">
        <v>258849.52301000434</v>
      </c>
      <c r="C58" s="78">
        <v>131131.79808000315</v>
      </c>
      <c r="D58" s="77">
        <v>22411.493389999981</v>
      </c>
      <c r="E58" s="78">
        <f>SUM(C58:D58)</f>
        <v>153543.29147000314</v>
      </c>
      <c r="F58" s="78">
        <f>B58-E58</f>
        <v>105306.2315400012</v>
      </c>
      <c r="G58" s="78">
        <f>B58-C58</f>
        <v>127717.72493000119</v>
      </c>
      <c r="H58" s="79">
        <f>E58/B58*100</f>
        <v>59.317587177500343</v>
      </c>
    </row>
    <row r="59" spans="1:8" s="70" customFormat="1" ht="11.25" customHeight="1" x14ac:dyDescent="0.2">
      <c r="A59" s="76" t="s">
        <v>130</v>
      </c>
      <c r="B59" s="77">
        <v>459081.125</v>
      </c>
      <c r="C59" s="78">
        <v>289629.88790999999</v>
      </c>
      <c r="D59" s="77">
        <v>27187.211930000001</v>
      </c>
      <c r="E59" s="78">
        <f>SUM(C59:D59)</f>
        <v>316817.09983999998</v>
      </c>
      <c r="F59" s="78">
        <f>B59-E59</f>
        <v>142264.02516000002</v>
      </c>
      <c r="G59" s="78">
        <f>B59-C59</f>
        <v>169451.23709000001</v>
      </c>
      <c r="H59" s="79">
        <f>E59/B59*100</f>
        <v>69.011136068815716</v>
      </c>
    </row>
    <row r="60" spans="1:8" s="70" customFormat="1" ht="11.25" customHeight="1" x14ac:dyDescent="0.2">
      <c r="A60" s="76" t="s">
        <v>131</v>
      </c>
      <c r="B60" s="77">
        <v>2850845.3639999996</v>
      </c>
      <c r="C60" s="78">
        <v>2102941.4443199998</v>
      </c>
      <c r="D60" s="77">
        <v>58723.960870000003</v>
      </c>
      <c r="E60" s="78">
        <f>SUM(C60:D60)</f>
        <v>2161665.4051899998</v>
      </c>
      <c r="F60" s="78">
        <f>B60-E60</f>
        <v>689179.95880999975</v>
      </c>
      <c r="G60" s="78">
        <f>B60-C60</f>
        <v>747903.91967999982</v>
      </c>
      <c r="H60" s="79">
        <f>E60/B60*100</f>
        <v>75.825417698453606</v>
      </c>
    </row>
    <row r="61" spans="1:8" s="70" customFormat="1" ht="11.25" customHeight="1" x14ac:dyDescent="0.2">
      <c r="A61" s="76" t="s">
        <v>132</v>
      </c>
      <c r="B61" s="77">
        <v>73083.607999999993</v>
      </c>
      <c r="C61" s="78">
        <v>29165.667419999998</v>
      </c>
      <c r="D61" s="77">
        <v>2873.9870599999999</v>
      </c>
      <c r="E61" s="78">
        <f>SUM(C61:D61)</f>
        <v>32039.654479999997</v>
      </c>
      <c r="F61" s="78">
        <f>B61-E61</f>
        <v>41043.953519999995</v>
      </c>
      <c r="G61" s="78">
        <f>B61-C61</f>
        <v>43917.940579999995</v>
      </c>
      <c r="H61" s="79">
        <f>E61/B61*100</f>
        <v>43.839727343510468</v>
      </c>
    </row>
    <row r="62" spans="1:8" s="70" customFormat="1" ht="11.25" customHeight="1" x14ac:dyDescent="0.2">
      <c r="A62" s="76" t="s">
        <v>133</v>
      </c>
      <c r="B62" s="77">
        <v>393325.34398999996</v>
      </c>
      <c r="C62" s="78">
        <v>146675.95866</v>
      </c>
      <c r="D62" s="77">
        <v>5485.4031299999997</v>
      </c>
      <c r="E62" s="78">
        <f>SUM(C62:D62)</f>
        <v>152161.36179</v>
      </c>
      <c r="F62" s="78">
        <f>B62-E62</f>
        <v>241163.98219999997</v>
      </c>
      <c r="G62" s="78">
        <f>B62-C62</f>
        <v>246649.38532999996</v>
      </c>
      <c r="H62" s="79">
        <f>E62/B62*100</f>
        <v>38.685877763795609</v>
      </c>
    </row>
    <row r="63" spans="1:8" s="70" customFormat="1" ht="11.25" customHeight="1" x14ac:dyDescent="0.2">
      <c r="A63" s="76" t="s">
        <v>134</v>
      </c>
      <c r="B63" s="77">
        <v>4403</v>
      </c>
      <c r="C63" s="78">
        <v>1943.5328500000001</v>
      </c>
      <c r="D63" s="77">
        <v>36.995239999999995</v>
      </c>
      <c r="E63" s="78">
        <f>SUM(C63:D63)</f>
        <v>1980.52809</v>
      </c>
      <c r="F63" s="78">
        <f>B63-E63</f>
        <v>2422.4719100000002</v>
      </c>
      <c r="G63" s="78">
        <f>B63-C63</f>
        <v>2459.4671499999999</v>
      </c>
      <c r="H63" s="79">
        <f>E63/B63*100</f>
        <v>44.981332954803541</v>
      </c>
    </row>
    <row r="64" spans="1:8" s="70" customFormat="1" ht="11.25" customHeight="1" x14ac:dyDescent="0.2">
      <c r="A64" s="76" t="s">
        <v>135</v>
      </c>
      <c r="B64" s="77">
        <v>88279.875999999989</v>
      </c>
      <c r="C64" s="78">
        <v>36816.283049999998</v>
      </c>
      <c r="D64" s="77">
        <v>9195.2294899999997</v>
      </c>
      <c r="E64" s="78">
        <f>SUM(C64:D64)</f>
        <v>46011.512539999996</v>
      </c>
      <c r="F64" s="78">
        <f>B64-E64</f>
        <v>42268.363459999993</v>
      </c>
      <c r="G64" s="78">
        <f>B64-C64</f>
        <v>51463.592949999991</v>
      </c>
      <c r="H64" s="79">
        <f>E64/B64*100</f>
        <v>52.12004663441077</v>
      </c>
    </row>
    <row r="65" spans="1:8" s="70" customFormat="1" ht="11.25" customHeight="1" x14ac:dyDescent="0.2">
      <c r="A65" s="76" t="s">
        <v>136</v>
      </c>
      <c r="B65" s="77">
        <v>12878</v>
      </c>
      <c r="C65" s="78">
        <v>6329.7838899999997</v>
      </c>
      <c r="D65" s="77">
        <v>1110.8842999999999</v>
      </c>
      <c r="E65" s="78">
        <f>SUM(C65:D65)</f>
        <v>7440.6681899999994</v>
      </c>
      <c r="F65" s="78">
        <f>B65-E65</f>
        <v>5437.3318100000006</v>
      </c>
      <c r="G65" s="78">
        <f>B65-C65</f>
        <v>6548.2161100000003</v>
      </c>
      <c r="H65" s="79">
        <f>E65/B65*100</f>
        <v>57.77813472588911</v>
      </c>
    </row>
    <row r="66" spans="1:8" s="70" customFormat="1" ht="11.25" customHeight="1" x14ac:dyDescent="0.2">
      <c r="A66" s="84" t="s">
        <v>137</v>
      </c>
      <c r="B66" s="77">
        <v>15745</v>
      </c>
      <c r="C66" s="78">
        <v>6490.6746900000007</v>
      </c>
      <c r="D66" s="77">
        <v>403.10907000000003</v>
      </c>
      <c r="E66" s="78">
        <f>SUM(C66:D66)</f>
        <v>6893.7837600000012</v>
      </c>
      <c r="F66" s="78">
        <f>B66-E66</f>
        <v>8851.2162399999979</v>
      </c>
      <c r="G66" s="78">
        <f>B66-C66</f>
        <v>9254.3253100000002</v>
      </c>
      <c r="H66" s="79">
        <f>E66/B66*100</f>
        <v>43.783955287392828</v>
      </c>
    </row>
    <row r="67" spans="1:8" s="70" customFormat="1" ht="11.25" customHeight="1" x14ac:dyDescent="0.2">
      <c r="A67" s="76" t="s">
        <v>138</v>
      </c>
      <c r="B67" s="77">
        <v>149863</v>
      </c>
      <c r="C67" s="78">
        <v>70682.681110000005</v>
      </c>
      <c r="D67" s="77">
        <v>772.43796999999995</v>
      </c>
      <c r="E67" s="78">
        <f>SUM(C67:D67)</f>
        <v>71455.119080000004</v>
      </c>
      <c r="F67" s="78">
        <f>B67-E67</f>
        <v>78407.880919999996</v>
      </c>
      <c r="G67" s="78">
        <f>B67-C67</f>
        <v>79180.318889999995</v>
      </c>
      <c r="H67" s="79">
        <f>E67/B67*100</f>
        <v>47.68029405523712</v>
      </c>
    </row>
    <row r="68" spans="1:8" s="70" customFormat="1" ht="11.25" customHeight="1" x14ac:dyDescent="0.2">
      <c r="A68" s="76"/>
      <c r="B68" s="81"/>
      <c r="C68" s="81"/>
      <c r="D68" s="81"/>
      <c r="E68" s="81"/>
      <c r="F68" s="81"/>
      <c r="G68" s="81"/>
      <c r="H68" s="74"/>
    </row>
    <row r="69" spans="1:8" s="70" customFormat="1" ht="11.25" customHeight="1" x14ac:dyDescent="0.2">
      <c r="A69" s="72" t="s">
        <v>139</v>
      </c>
      <c r="B69" s="83">
        <f t="shared" ref="B69:G69" si="6">SUM(B70:B73)</f>
        <v>3229317.4529999997</v>
      </c>
      <c r="C69" s="83">
        <f t="shared" si="6"/>
        <v>917708.70485999994</v>
      </c>
      <c r="D69" s="83">
        <f t="shared" si="6"/>
        <v>637650.89466999995</v>
      </c>
      <c r="E69" s="83">
        <f t="shared" si="6"/>
        <v>1555359.5995300002</v>
      </c>
      <c r="F69" s="83">
        <f t="shared" si="6"/>
        <v>1673957.8534699997</v>
      </c>
      <c r="G69" s="83">
        <f t="shared" si="6"/>
        <v>2311608.7481399998</v>
      </c>
      <c r="H69" s="74">
        <f>E69/B69*100</f>
        <v>48.16372568404784</v>
      </c>
    </row>
    <row r="70" spans="1:8" s="70" customFormat="1" ht="11.25" customHeight="1" x14ac:dyDescent="0.2">
      <c r="A70" s="76" t="s">
        <v>102</v>
      </c>
      <c r="B70" s="77">
        <v>3208755.1529999999</v>
      </c>
      <c r="C70" s="78">
        <v>905975.22782999999</v>
      </c>
      <c r="D70" s="77">
        <v>636388.43227999995</v>
      </c>
      <c r="E70" s="78">
        <f>SUM(C70:D70)</f>
        <v>1542363.6601100001</v>
      </c>
      <c r="F70" s="78">
        <f>B70-E70</f>
        <v>1666391.4928899999</v>
      </c>
      <c r="G70" s="78">
        <f>B70-C70</f>
        <v>2302779.9251699997</v>
      </c>
      <c r="H70" s="79">
        <f>E70/B70*100</f>
        <v>48.067352807146399</v>
      </c>
    </row>
    <row r="71" spans="1:8" s="70" customFormat="1" ht="11.25" customHeight="1" x14ac:dyDescent="0.2">
      <c r="A71" s="76" t="s">
        <v>140</v>
      </c>
      <c r="B71" s="77">
        <v>14023.3</v>
      </c>
      <c r="C71" s="78">
        <v>7544.8762999999999</v>
      </c>
      <c r="D71" s="77">
        <v>1092.8403500000002</v>
      </c>
      <c r="E71" s="78">
        <f>SUM(C71:D71)</f>
        <v>8637.7166500000003</v>
      </c>
      <c r="F71" s="78">
        <f>B71-E71</f>
        <v>5385.583349999999</v>
      </c>
      <c r="G71" s="78">
        <f>B71-C71</f>
        <v>6478.4236999999994</v>
      </c>
      <c r="H71" s="79">
        <f>E71/B71*100</f>
        <v>61.595463621258908</v>
      </c>
    </row>
    <row r="72" spans="1:8" s="70" customFormat="1" ht="11.25" customHeight="1" x14ac:dyDescent="0.2">
      <c r="A72" s="76" t="s">
        <v>141</v>
      </c>
      <c r="B72" s="77">
        <v>2072</v>
      </c>
      <c r="C72" s="78">
        <v>1860.64779</v>
      </c>
      <c r="D72" s="77">
        <v>95.590360000000004</v>
      </c>
      <c r="E72" s="78">
        <f>SUM(C72:D72)</f>
        <v>1956.2381499999999</v>
      </c>
      <c r="F72" s="78">
        <f>B72-E72</f>
        <v>115.76185000000009</v>
      </c>
      <c r="G72" s="78">
        <f>B72-C72</f>
        <v>211.35221000000001</v>
      </c>
      <c r="H72" s="79">
        <f>E72/B72*100</f>
        <v>94.413038127413117</v>
      </c>
    </row>
    <row r="73" spans="1:8" s="70" customFormat="1" ht="11.25" customHeight="1" x14ac:dyDescent="0.2">
      <c r="A73" s="76" t="s">
        <v>142</v>
      </c>
      <c r="B73" s="77">
        <v>4467</v>
      </c>
      <c r="C73" s="78">
        <v>2327.9529400000001</v>
      </c>
      <c r="D73" s="77">
        <v>74.031679999999994</v>
      </c>
      <c r="E73" s="78">
        <f>SUM(C73:D73)</f>
        <v>2401.9846200000002</v>
      </c>
      <c r="F73" s="78">
        <f>B73-E73</f>
        <v>2065.0153799999998</v>
      </c>
      <c r="G73" s="78">
        <f>B73-C73</f>
        <v>2139.0470599999999</v>
      </c>
      <c r="H73" s="79">
        <f>E73/B73*100</f>
        <v>53.77176225654803</v>
      </c>
    </row>
    <row r="74" spans="1:8" s="70" customFormat="1" ht="11.25" customHeight="1" x14ac:dyDescent="0.2">
      <c r="A74" s="76"/>
      <c r="B74" s="81"/>
      <c r="C74" s="81"/>
      <c r="D74" s="81"/>
      <c r="E74" s="81"/>
      <c r="F74" s="81"/>
      <c r="G74" s="81"/>
      <c r="H74" s="74"/>
    </row>
    <row r="75" spans="1:8" s="70" customFormat="1" ht="11.25" customHeight="1" x14ac:dyDescent="0.2">
      <c r="A75" s="72" t="s">
        <v>143</v>
      </c>
      <c r="B75" s="83">
        <f t="shared" ref="B75:G75" si="7">SUM(B76:B78)</f>
        <v>14702359.4871</v>
      </c>
      <c r="C75" s="83">
        <f t="shared" si="7"/>
        <v>7305987.7599999998</v>
      </c>
      <c r="D75" s="83">
        <f t="shared" si="7"/>
        <v>504016.19652999996</v>
      </c>
      <c r="E75" s="83">
        <f t="shared" si="7"/>
        <v>7810003.9565299992</v>
      </c>
      <c r="F75" s="83">
        <f t="shared" si="7"/>
        <v>6892355.5305700004</v>
      </c>
      <c r="G75" s="83">
        <f t="shared" si="7"/>
        <v>7396371.7270999998</v>
      </c>
      <c r="H75" s="74">
        <f>E75/B75*100</f>
        <v>53.120752239683547</v>
      </c>
    </row>
    <row r="76" spans="1:8" s="70" customFormat="1" ht="11.25" customHeight="1" x14ac:dyDescent="0.2">
      <c r="A76" s="76" t="s">
        <v>144</v>
      </c>
      <c r="B76" s="77">
        <v>14479230.4871</v>
      </c>
      <c r="C76" s="78">
        <v>7186098.7239599992</v>
      </c>
      <c r="D76" s="77">
        <v>486189.31925999996</v>
      </c>
      <c r="E76" s="78">
        <f>SUM(C76:D76)</f>
        <v>7672288.0432199994</v>
      </c>
      <c r="F76" s="78">
        <f>B76-E76</f>
        <v>6806942.4438800002</v>
      </c>
      <c r="G76" s="78">
        <f>B76-C76</f>
        <v>7293131.7631400004</v>
      </c>
      <c r="H76" s="79">
        <f>E76/B76*100</f>
        <v>52.988230624931909</v>
      </c>
    </row>
    <row r="77" spans="1:8" s="70" customFormat="1" ht="11.25" customHeight="1" x14ac:dyDescent="0.2">
      <c r="A77" s="76" t="s">
        <v>145</v>
      </c>
      <c r="B77" s="77">
        <v>113413</v>
      </c>
      <c r="C77" s="78">
        <v>47666.027630000011</v>
      </c>
      <c r="D77" s="77">
        <v>4024.7959199999996</v>
      </c>
      <c r="E77" s="78">
        <f>SUM(C77:D77)</f>
        <v>51690.823550000008</v>
      </c>
      <c r="F77" s="78">
        <f>B77-E77</f>
        <v>61722.176449999992</v>
      </c>
      <c r="G77" s="78">
        <f>B77-C77</f>
        <v>65746.972369999989</v>
      </c>
      <c r="H77" s="79">
        <f>E77/B77*100</f>
        <v>45.577511881353999</v>
      </c>
    </row>
    <row r="78" spans="1:8" s="70" customFormat="1" ht="11.25" customHeight="1" x14ac:dyDescent="0.2">
      <c r="A78" s="76" t="s">
        <v>146</v>
      </c>
      <c r="B78" s="77">
        <v>109716</v>
      </c>
      <c r="C78" s="78">
        <v>72223.008409999995</v>
      </c>
      <c r="D78" s="77">
        <v>13802.08135</v>
      </c>
      <c r="E78" s="78">
        <f>SUM(C78:D78)</f>
        <v>86025.089760000003</v>
      </c>
      <c r="F78" s="78">
        <f>B78-E78</f>
        <v>23690.910239999997</v>
      </c>
      <c r="G78" s="78">
        <f>B78-C78</f>
        <v>37492.991590000005</v>
      </c>
      <c r="H78" s="79">
        <f>E78/B78*100</f>
        <v>78.40705982719021</v>
      </c>
    </row>
    <row r="79" spans="1:8" s="70" customFormat="1" ht="11.25" customHeight="1" x14ac:dyDescent="0.2">
      <c r="A79" s="76"/>
      <c r="B79" s="81"/>
      <c r="C79" s="81"/>
      <c r="D79" s="81"/>
      <c r="E79" s="81"/>
      <c r="F79" s="81"/>
      <c r="G79" s="81"/>
      <c r="H79" s="74"/>
    </row>
    <row r="80" spans="1:8" s="70" customFormat="1" ht="11.25" customHeight="1" x14ac:dyDescent="0.2">
      <c r="A80" s="72" t="s">
        <v>147</v>
      </c>
      <c r="B80" s="83">
        <f t="shared" ref="B80:G80" si="8">SUM(B81:B84)</f>
        <v>355980.93</v>
      </c>
      <c r="C80" s="83">
        <f t="shared" si="8"/>
        <v>225219.80432999998</v>
      </c>
      <c r="D80" s="83">
        <f t="shared" si="8"/>
        <v>5568.1620899999998</v>
      </c>
      <c r="E80" s="83">
        <f t="shared" si="8"/>
        <v>230787.96641999998</v>
      </c>
      <c r="F80" s="83">
        <f t="shared" si="8"/>
        <v>125192.96358</v>
      </c>
      <c r="G80" s="83">
        <f t="shared" si="8"/>
        <v>130761.12567000001</v>
      </c>
      <c r="H80" s="74">
        <f>E80/B80*100</f>
        <v>64.831553313824983</v>
      </c>
    </row>
    <row r="81" spans="1:8" s="70" customFormat="1" ht="11.25" customHeight="1" x14ac:dyDescent="0.2">
      <c r="A81" s="76" t="s">
        <v>114</v>
      </c>
      <c r="B81" s="77">
        <v>219544.93</v>
      </c>
      <c r="C81" s="78">
        <v>168660.82832</v>
      </c>
      <c r="D81" s="77">
        <v>3047.0698199999993</v>
      </c>
      <c r="E81" s="78">
        <f>SUM(C81:D81)</f>
        <v>171707.89814</v>
      </c>
      <c r="F81" s="78">
        <f>B81-E81</f>
        <v>47837.031859999988</v>
      </c>
      <c r="G81" s="78">
        <f>B81-C81</f>
        <v>50884.101679999992</v>
      </c>
      <c r="H81" s="79">
        <f>E81/B81*100</f>
        <v>78.21082369791003</v>
      </c>
    </row>
    <row r="82" spans="1:8" s="70" customFormat="1" ht="11.25" customHeight="1" x14ac:dyDescent="0.2">
      <c r="A82" s="76" t="s">
        <v>148</v>
      </c>
      <c r="B82" s="77">
        <v>0</v>
      </c>
      <c r="C82" s="78">
        <v>0</v>
      </c>
      <c r="D82" s="77">
        <v>0</v>
      </c>
      <c r="E82" s="78">
        <f>SUM(C82:D82)</f>
        <v>0</v>
      </c>
      <c r="F82" s="78">
        <f>B82-E82</f>
        <v>0</v>
      </c>
      <c r="G82" s="78">
        <f>B82-C82</f>
        <v>0</v>
      </c>
      <c r="H82" s="79"/>
    </row>
    <row r="83" spans="1:8" s="70" customFormat="1" ht="11.25" customHeight="1" x14ac:dyDescent="0.2">
      <c r="A83" s="76" t="s">
        <v>149</v>
      </c>
      <c r="B83" s="77">
        <v>32650</v>
      </c>
      <c r="C83" s="78">
        <v>12020.012199999999</v>
      </c>
      <c r="D83" s="77">
        <v>41.8</v>
      </c>
      <c r="E83" s="78">
        <f>SUM(C83:D83)</f>
        <v>12061.812199999998</v>
      </c>
      <c r="F83" s="78">
        <f>B83-E83</f>
        <v>20588.1878</v>
      </c>
      <c r="G83" s="78">
        <f>B83-C83</f>
        <v>20629.987800000003</v>
      </c>
      <c r="H83" s="79">
        <f>E83/B83*100</f>
        <v>36.942763246554364</v>
      </c>
    </row>
    <row r="84" spans="1:8" s="70" customFormat="1" ht="11.25" customHeight="1" x14ac:dyDescent="0.2">
      <c r="A84" s="76" t="s">
        <v>150</v>
      </c>
      <c r="B84" s="77">
        <v>103786</v>
      </c>
      <c r="C84" s="78">
        <v>44538.963809999994</v>
      </c>
      <c r="D84" s="77">
        <v>2479.2922700000004</v>
      </c>
      <c r="E84" s="78">
        <f>SUM(C84:D84)</f>
        <v>47018.256079999992</v>
      </c>
      <c r="F84" s="78">
        <f>B84-E84</f>
        <v>56767.743920000008</v>
      </c>
      <c r="G84" s="78">
        <f>B84-C84</f>
        <v>59247.036190000006</v>
      </c>
      <c r="H84" s="79">
        <f>E84/B84*100</f>
        <v>45.303081417532219</v>
      </c>
    </row>
    <row r="85" spans="1:8" s="70" customFormat="1" ht="11.25" customHeight="1" x14ac:dyDescent="0.2">
      <c r="A85" s="87"/>
      <c r="B85" s="77"/>
      <c r="C85" s="78"/>
      <c r="D85" s="77"/>
      <c r="E85" s="78"/>
      <c r="F85" s="78"/>
      <c r="G85" s="78"/>
      <c r="H85" s="79"/>
    </row>
    <row r="86" spans="1:8" s="70" customFormat="1" ht="11.25" customHeight="1" x14ac:dyDescent="0.2">
      <c r="A86" s="72" t="s">
        <v>151</v>
      </c>
      <c r="B86" s="83">
        <f t="shared" ref="B86:G86" si="9">SUM(B87:B93)</f>
        <v>46378516.663999997</v>
      </c>
      <c r="C86" s="83">
        <f t="shared" si="9"/>
        <v>29339301.308020003</v>
      </c>
      <c r="D86" s="83">
        <f t="shared" si="9"/>
        <v>557546.31143999996</v>
      </c>
      <c r="E86" s="83">
        <f t="shared" si="9"/>
        <v>29896847.619460005</v>
      </c>
      <c r="F86" s="83">
        <f t="shared" si="9"/>
        <v>16481669.044539994</v>
      </c>
      <c r="G86" s="83">
        <f t="shared" si="9"/>
        <v>17039215.35597999</v>
      </c>
      <c r="H86" s="74">
        <f>E86/B86*100</f>
        <v>64.462707671430522</v>
      </c>
    </row>
    <row r="87" spans="1:8" s="70" customFormat="1" ht="11.25" customHeight="1" x14ac:dyDescent="0.2">
      <c r="A87" s="76" t="s">
        <v>129</v>
      </c>
      <c r="B87" s="77">
        <v>1872711.73872</v>
      </c>
      <c r="C87" s="78">
        <v>1164306.2245699998</v>
      </c>
      <c r="D87" s="77">
        <v>59504.226870000006</v>
      </c>
      <c r="E87" s="78">
        <f>SUM(C87:D87)</f>
        <v>1223810.4514399997</v>
      </c>
      <c r="F87" s="78">
        <f>B87-E87</f>
        <v>648901.28728000028</v>
      </c>
      <c r="G87" s="78">
        <f>B87-C87</f>
        <v>708405.51415000018</v>
      </c>
      <c r="H87" s="79">
        <f>E87/B87*100</f>
        <v>65.34964384195483</v>
      </c>
    </row>
    <row r="88" spans="1:8" s="70" customFormat="1" ht="11.25" customHeight="1" x14ac:dyDescent="0.2">
      <c r="A88" s="76" t="s">
        <v>152</v>
      </c>
      <c r="B88" s="77">
        <v>3802849.0219999989</v>
      </c>
      <c r="C88" s="78">
        <v>2711007.730669999</v>
      </c>
      <c r="D88" s="77">
        <v>16574.164430000001</v>
      </c>
      <c r="E88" s="78">
        <f>SUM(C88:D88)</f>
        <v>2727581.8950999989</v>
      </c>
      <c r="F88" s="78">
        <f>B88-E88</f>
        <v>1075267.1269</v>
      </c>
      <c r="G88" s="78">
        <f>B88-C88</f>
        <v>1091841.2913299999</v>
      </c>
      <c r="H88" s="79">
        <f>E88/B88*100</f>
        <v>71.724695861459836</v>
      </c>
    </row>
    <row r="89" spans="1:8" s="70" customFormat="1" ht="11.25" customHeight="1" x14ac:dyDescent="0.2">
      <c r="A89" s="76" t="s">
        <v>153</v>
      </c>
      <c r="B89" s="77">
        <v>3304205.9109999998</v>
      </c>
      <c r="C89" s="78">
        <v>1879186.0783800001</v>
      </c>
      <c r="D89" s="77">
        <v>82429.478629999983</v>
      </c>
      <c r="E89" s="78">
        <f>SUM(C89:D89)</f>
        <v>1961615.5570100001</v>
      </c>
      <c r="F89" s="78">
        <f>B89-E89</f>
        <v>1342590.3539899997</v>
      </c>
      <c r="G89" s="78">
        <f>B89-C89</f>
        <v>1425019.8326199998</v>
      </c>
      <c r="H89" s="79">
        <f>E89/B89*100</f>
        <v>59.367231033623078</v>
      </c>
    </row>
    <row r="90" spans="1:8" s="70" customFormat="1" ht="11.25" customHeight="1" x14ac:dyDescent="0.2">
      <c r="A90" s="76" t="s">
        <v>154</v>
      </c>
      <c r="B90" s="77">
        <v>38369.860999999997</v>
      </c>
      <c r="C90" s="78">
        <v>16478.498349999998</v>
      </c>
      <c r="D90" s="77">
        <v>1152.08932</v>
      </c>
      <c r="E90" s="78">
        <f>SUM(C90:D90)</f>
        <v>17630.587669999997</v>
      </c>
      <c r="F90" s="78">
        <f>B90-E90</f>
        <v>20739.27333</v>
      </c>
      <c r="G90" s="78">
        <f>B90-C90</f>
        <v>21891.362649999999</v>
      </c>
      <c r="H90" s="79">
        <f>E90/B90*100</f>
        <v>45.949052747415479</v>
      </c>
    </row>
    <row r="91" spans="1:8" s="70" customFormat="1" ht="11.25" customHeight="1" x14ac:dyDescent="0.2">
      <c r="A91" s="76" t="s">
        <v>155</v>
      </c>
      <c r="B91" s="77">
        <v>265089.283</v>
      </c>
      <c r="C91" s="78">
        <v>150081.37402000002</v>
      </c>
      <c r="D91" s="77">
        <v>13925.363660000001</v>
      </c>
      <c r="E91" s="78">
        <f>SUM(C91:D91)</f>
        <v>164006.73768000002</v>
      </c>
      <c r="F91" s="78">
        <f>B91-E91</f>
        <v>101082.54531999998</v>
      </c>
      <c r="G91" s="78">
        <f>B91-C91</f>
        <v>115007.90897999998</v>
      </c>
      <c r="H91" s="79">
        <f>E91/B91*100</f>
        <v>61.868490428562531</v>
      </c>
    </row>
    <row r="92" spans="1:8" s="70" customFormat="1" ht="11.25" customHeight="1" x14ac:dyDescent="0.2">
      <c r="A92" s="76" t="s">
        <v>156</v>
      </c>
      <c r="B92" s="77">
        <v>36738021.808279999</v>
      </c>
      <c r="C92" s="78">
        <v>23187043.286340006</v>
      </c>
      <c r="D92" s="77">
        <v>375897.27072999999</v>
      </c>
      <c r="E92" s="78">
        <f>SUM(C92:D92)</f>
        <v>23562940.557070006</v>
      </c>
      <c r="F92" s="78">
        <f>B92-E92</f>
        <v>13175081.251209993</v>
      </c>
      <c r="G92" s="78">
        <f>B92-C92</f>
        <v>13550978.521939993</v>
      </c>
      <c r="H92" s="79">
        <f>E92/B92*100</f>
        <v>64.13774993121541</v>
      </c>
    </row>
    <row r="93" spans="1:8" s="70" customFormat="1" ht="11.25" customHeight="1" x14ac:dyDescent="0.2">
      <c r="A93" s="76" t="s">
        <v>157</v>
      </c>
      <c r="B93" s="77">
        <v>357269.04</v>
      </c>
      <c r="C93" s="78">
        <v>231198.11569000001</v>
      </c>
      <c r="D93" s="77">
        <v>8063.7177999999994</v>
      </c>
      <c r="E93" s="78">
        <f>SUM(C93:D93)</f>
        <v>239261.83349000002</v>
      </c>
      <c r="F93" s="78">
        <f>B93-E93</f>
        <v>118007.20650999996</v>
      </c>
      <c r="G93" s="78">
        <f>B93-C93</f>
        <v>126070.92430999997</v>
      </c>
      <c r="H93" s="79">
        <f>E93/B93*100</f>
        <v>66.96965219544353</v>
      </c>
    </row>
    <row r="94" spans="1:8" s="70" customFormat="1" ht="11.25" customHeight="1" x14ac:dyDescent="0.2">
      <c r="A94" s="76"/>
      <c r="B94" s="81"/>
      <c r="C94" s="81"/>
      <c r="D94" s="81"/>
      <c r="E94" s="81"/>
      <c r="F94" s="81"/>
      <c r="G94" s="81"/>
      <c r="H94" s="74"/>
    </row>
    <row r="95" spans="1:8" s="70" customFormat="1" ht="11.25" customHeight="1" x14ac:dyDescent="0.2">
      <c r="A95" s="72" t="s">
        <v>158</v>
      </c>
      <c r="B95" s="83">
        <f t="shared" ref="B95:G95" si="10">SUM(B96:B105)</f>
        <v>3677877.6740000001</v>
      </c>
      <c r="C95" s="83">
        <f t="shared" si="10"/>
        <v>2079724.3871400005</v>
      </c>
      <c r="D95" s="83">
        <f t="shared" si="10"/>
        <v>201464.80732999998</v>
      </c>
      <c r="E95" s="83">
        <f t="shared" si="10"/>
        <v>2281189.19447</v>
      </c>
      <c r="F95" s="83">
        <f t="shared" si="10"/>
        <v>1396688.4795300004</v>
      </c>
      <c r="G95" s="83">
        <f t="shared" si="10"/>
        <v>1598153.2868599996</v>
      </c>
      <c r="H95" s="74">
        <f>E95/B95*100</f>
        <v>62.024607577255708</v>
      </c>
    </row>
    <row r="96" spans="1:8" s="70" customFormat="1" ht="11.25" customHeight="1" x14ac:dyDescent="0.2">
      <c r="A96" s="76" t="s">
        <v>102</v>
      </c>
      <c r="B96" s="77">
        <v>1447428.996</v>
      </c>
      <c r="C96" s="78">
        <v>771290.74225000001</v>
      </c>
      <c r="D96" s="77">
        <v>80149.235079999984</v>
      </c>
      <c r="E96" s="78">
        <f>SUM(C96:D96)</f>
        <v>851439.97733000002</v>
      </c>
      <c r="F96" s="78">
        <f>B96-E96</f>
        <v>595989.01867000002</v>
      </c>
      <c r="G96" s="78">
        <f>B96-C96</f>
        <v>676138.25375000003</v>
      </c>
      <c r="H96" s="79">
        <f>E96/B96*100</f>
        <v>58.824300168296475</v>
      </c>
    </row>
    <row r="97" spans="1:8" s="70" customFormat="1" ht="11.25" customHeight="1" x14ac:dyDescent="0.2">
      <c r="A97" s="76" t="s">
        <v>159</v>
      </c>
      <c r="B97" s="77">
        <v>362286.08199999999</v>
      </c>
      <c r="C97" s="78">
        <v>230454.91609000001</v>
      </c>
      <c r="D97" s="77">
        <v>35611.766449999996</v>
      </c>
      <c r="E97" s="78">
        <f>SUM(C97:D97)</f>
        <v>266066.68254000001</v>
      </c>
      <c r="F97" s="78">
        <f>B97-E97</f>
        <v>96219.399459999986</v>
      </c>
      <c r="G97" s="78">
        <f>B97-C97</f>
        <v>131831.16590999998</v>
      </c>
      <c r="H97" s="79">
        <f>E97/B97*100</f>
        <v>73.441044456132317</v>
      </c>
    </row>
    <row r="98" spans="1:8" s="70" customFormat="1" ht="11.25" customHeight="1" x14ac:dyDescent="0.2">
      <c r="A98" s="76" t="s">
        <v>160</v>
      </c>
      <c r="B98" s="77">
        <v>216399.76300000001</v>
      </c>
      <c r="C98" s="78">
        <v>124811.3382</v>
      </c>
      <c r="D98" s="77">
        <v>4767.2070899999999</v>
      </c>
      <c r="E98" s="78">
        <f>SUM(C98:D98)</f>
        <v>129578.54528999999</v>
      </c>
      <c r="F98" s="78">
        <f>B98-E98</f>
        <v>86821.217710000012</v>
      </c>
      <c r="G98" s="78">
        <f>B98-C98</f>
        <v>91588.424800000008</v>
      </c>
      <c r="H98" s="79">
        <f>E98/B98*100</f>
        <v>59.879245473110799</v>
      </c>
    </row>
    <row r="99" spans="1:8" s="70" customFormat="1" ht="11.25" customHeight="1" x14ac:dyDescent="0.2">
      <c r="A99" s="76" t="s">
        <v>161</v>
      </c>
      <c r="B99" s="77">
        <v>277516</v>
      </c>
      <c r="C99" s="78">
        <v>149305.97477999999</v>
      </c>
      <c r="D99" s="77">
        <v>8075.8134300000011</v>
      </c>
      <c r="E99" s="78">
        <f>SUM(C99:D99)</f>
        <v>157381.78821</v>
      </c>
      <c r="F99" s="78">
        <f>B99-E99</f>
        <v>120134.21179</v>
      </c>
      <c r="G99" s="78">
        <f>B99-C99</f>
        <v>128210.02522000001</v>
      </c>
      <c r="H99" s="79">
        <f>E99/B99*100</f>
        <v>56.710888096542178</v>
      </c>
    </row>
    <row r="100" spans="1:8" s="70" customFormat="1" ht="11.25" customHeight="1" x14ac:dyDescent="0.2">
      <c r="A100" s="76" t="s">
        <v>162</v>
      </c>
      <c r="B100" s="77">
        <v>305331.11200000002</v>
      </c>
      <c r="C100" s="78">
        <v>199336.29433999999</v>
      </c>
      <c r="D100" s="77">
        <v>6032.5990199999997</v>
      </c>
      <c r="E100" s="78">
        <f>SUM(C100:D100)</f>
        <v>205368.89335999999</v>
      </c>
      <c r="F100" s="78">
        <f>B100-E100</f>
        <v>99962.218640000036</v>
      </c>
      <c r="G100" s="78">
        <f>B100-C100</f>
        <v>105994.81766000003</v>
      </c>
      <c r="H100" s="79">
        <f>E100/B100*100</f>
        <v>67.261043925323918</v>
      </c>
    </row>
    <row r="101" spans="1:8" s="70" customFormat="1" ht="11.25" customHeight="1" x14ac:dyDescent="0.2">
      <c r="A101" s="76" t="s">
        <v>163</v>
      </c>
      <c r="B101" s="77">
        <v>30586.929</v>
      </c>
      <c r="C101" s="78">
        <v>17800.04278</v>
      </c>
      <c r="D101" s="77">
        <v>1734.5370500000001</v>
      </c>
      <c r="E101" s="78">
        <f>SUM(C101:D101)</f>
        <v>19534.579829999999</v>
      </c>
      <c r="F101" s="78">
        <f>B101-E101</f>
        <v>11052.349170000001</v>
      </c>
      <c r="G101" s="78">
        <f>B101-C101</f>
        <v>12786.88622</v>
      </c>
      <c r="H101" s="79">
        <f>E101/B101*100</f>
        <v>63.865776881360006</v>
      </c>
    </row>
    <row r="102" spans="1:8" s="70" customFormat="1" ht="11.25" customHeight="1" x14ac:dyDescent="0.2">
      <c r="A102" s="76" t="s">
        <v>164</v>
      </c>
      <c r="B102" s="77">
        <v>171707.92600000001</v>
      </c>
      <c r="C102" s="78">
        <v>95196.75340999999</v>
      </c>
      <c r="D102" s="77">
        <v>589.95846999999992</v>
      </c>
      <c r="E102" s="78">
        <f>SUM(C102:D102)</f>
        <v>95786.711879999988</v>
      </c>
      <c r="F102" s="78">
        <f>B102-E102</f>
        <v>75921.214120000019</v>
      </c>
      <c r="G102" s="78">
        <f>B102-C102</f>
        <v>76511.172590000016</v>
      </c>
      <c r="H102" s="79">
        <f>E102/B102*100</f>
        <v>55.784676986896919</v>
      </c>
    </row>
    <row r="103" spans="1:8" s="70" customFormat="1" ht="11.25" customHeight="1" x14ac:dyDescent="0.2">
      <c r="A103" s="76" t="s">
        <v>165</v>
      </c>
      <c r="B103" s="77">
        <v>173452.42600000001</v>
      </c>
      <c r="C103" s="78">
        <v>90751.646420000048</v>
      </c>
      <c r="D103" s="77">
        <v>10922.583019999996</v>
      </c>
      <c r="E103" s="78">
        <f>SUM(C103:D103)</f>
        <v>101674.22944000004</v>
      </c>
      <c r="F103" s="78">
        <f>B103-E103</f>
        <v>71778.196559999968</v>
      </c>
      <c r="G103" s="78">
        <f>B103-C103</f>
        <v>82700.779579999959</v>
      </c>
      <c r="H103" s="79">
        <f>E103/B103*100</f>
        <v>58.617934487696374</v>
      </c>
    </row>
    <row r="104" spans="1:8" s="70" customFormat="1" ht="11.25" customHeight="1" x14ac:dyDescent="0.2">
      <c r="A104" s="76" t="s">
        <v>166</v>
      </c>
      <c r="B104" s="77">
        <v>31667</v>
      </c>
      <c r="C104" s="78">
        <v>11649.50359</v>
      </c>
      <c r="D104" s="77">
        <v>493.94668000000001</v>
      </c>
      <c r="E104" s="78">
        <f>SUM(C104:D104)</f>
        <v>12143.450270000001</v>
      </c>
      <c r="F104" s="78">
        <f>B104-E104</f>
        <v>19523.549729999999</v>
      </c>
      <c r="G104" s="78">
        <f>B104-C104</f>
        <v>20017.49641</v>
      </c>
      <c r="H104" s="79">
        <f>E104/B104*100</f>
        <v>38.347334038589068</v>
      </c>
    </row>
    <row r="105" spans="1:8" s="70" customFormat="1" ht="11.25" customHeight="1" x14ac:dyDescent="0.2">
      <c r="A105" s="76" t="s">
        <v>167</v>
      </c>
      <c r="B105" s="77">
        <v>661501.43999999994</v>
      </c>
      <c r="C105" s="78">
        <v>389127.17528000002</v>
      </c>
      <c r="D105" s="77">
        <v>53087.161039999999</v>
      </c>
      <c r="E105" s="78">
        <f>SUM(C105:D105)</f>
        <v>442214.33632</v>
      </c>
      <c r="F105" s="78">
        <f>B105-E105</f>
        <v>219287.10367999994</v>
      </c>
      <c r="G105" s="78">
        <f>B105-C105</f>
        <v>272374.26471999992</v>
      </c>
      <c r="H105" s="79">
        <f>E105/B105*100</f>
        <v>66.850094282485614</v>
      </c>
    </row>
    <row r="106" spans="1:8" s="70" customFormat="1" ht="11.25" customHeight="1" x14ac:dyDescent="0.2">
      <c r="A106" s="76"/>
      <c r="B106" s="81"/>
      <c r="C106" s="81"/>
      <c r="D106" s="81"/>
      <c r="E106" s="81"/>
      <c r="F106" s="81"/>
      <c r="G106" s="81"/>
      <c r="H106" s="74"/>
    </row>
    <row r="107" spans="1:8" s="70" customFormat="1" ht="11.25" customHeight="1" x14ac:dyDescent="0.2">
      <c r="A107" s="72" t="s">
        <v>168</v>
      </c>
      <c r="B107" s="83">
        <f t="shared" ref="B107:G107" si="11">SUM(B108:B116)</f>
        <v>3006905.4590000007</v>
      </c>
      <c r="C107" s="83">
        <f t="shared" si="11"/>
        <v>1342102.2251800001</v>
      </c>
      <c r="D107" s="83">
        <f t="shared" si="11"/>
        <v>244507.64535999999</v>
      </c>
      <c r="E107" s="83">
        <f t="shared" si="11"/>
        <v>1586609.8705399998</v>
      </c>
      <c r="F107" s="83">
        <f t="shared" si="11"/>
        <v>1420295.5884600002</v>
      </c>
      <c r="G107" s="83">
        <f t="shared" si="11"/>
        <v>1664803.2338200002</v>
      </c>
      <c r="H107" s="74">
        <f>E107/B107*100</f>
        <v>52.765538929436609</v>
      </c>
    </row>
    <row r="108" spans="1:8" s="70" customFormat="1" ht="11.25" customHeight="1" x14ac:dyDescent="0.2">
      <c r="A108" s="76" t="s">
        <v>102</v>
      </c>
      <c r="B108" s="77">
        <v>2139161.7310000001</v>
      </c>
      <c r="C108" s="78">
        <v>834223.46540999995</v>
      </c>
      <c r="D108" s="77">
        <v>216040.08554</v>
      </c>
      <c r="E108" s="78">
        <f>SUM(C108:D108)</f>
        <v>1050263.5509500001</v>
      </c>
      <c r="F108" s="78">
        <f>B108-E108</f>
        <v>1088898.1800500001</v>
      </c>
      <c r="G108" s="78">
        <f>B108-C108</f>
        <v>1304938.2655900002</v>
      </c>
      <c r="H108" s="79">
        <f>E108/B108*100</f>
        <v>49.09696801929185</v>
      </c>
    </row>
    <row r="109" spans="1:8" s="70" customFormat="1" ht="11.25" customHeight="1" x14ac:dyDescent="0.2">
      <c r="A109" s="76" t="s">
        <v>169</v>
      </c>
      <c r="B109" s="77">
        <v>6587</v>
      </c>
      <c r="C109" s="78">
        <v>4354.3912399999999</v>
      </c>
      <c r="D109" s="77">
        <v>518.75023999999996</v>
      </c>
      <c r="E109" s="78">
        <f>SUM(C109:D109)</f>
        <v>4873.1414800000002</v>
      </c>
      <c r="F109" s="78">
        <f>B109-E109</f>
        <v>1713.8585199999998</v>
      </c>
      <c r="G109" s="78">
        <f>B109-C109</f>
        <v>2232.6087600000001</v>
      </c>
      <c r="H109" s="79">
        <f>E109/B109*100</f>
        <v>73.981197510247469</v>
      </c>
    </row>
    <row r="110" spans="1:8" s="70" customFormat="1" ht="11.25" customHeight="1" x14ac:dyDescent="0.2">
      <c r="A110" s="76" t="s">
        <v>170</v>
      </c>
      <c r="B110" s="77">
        <v>51230.112000000008</v>
      </c>
      <c r="C110" s="78">
        <v>28701.072799999998</v>
      </c>
      <c r="D110" s="77">
        <v>1442.8929800000001</v>
      </c>
      <c r="E110" s="78">
        <f>SUM(C110:D110)</f>
        <v>30143.965779999999</v>
      </c>
      <c r="F110" s="78">
        <f>B110-E110</f>
        <v>21086.14622000001</v>
      </c>
      <c r="G110" s="78">
        <f>B110-C110</f>
        <v>22529.03920000001</v>
      </c>
      <c r="H110" s="79">
        <f>E110/B110*100</f>
        <v>58.840327696336082</v>
      </c>
    </row>
    <row r="111" spans="1:8" s="70" customFormat="1" ht="11.25" customHeight="1" x14ac:dyDescent="0.2">
      <c r="A111" s="76" t="s">
        <v>171</v>
      </c>
      <c r="B111" s="77">
        <v>256800.39899999998</v>
      </c>
      <c r="C111" s="78">
        <v>155680.71813999998</v>
      </c>
      <c r="D111" s="77">
        <v>9280.1605500000005</v>
      </c>
      <c r="E111" s="78">
        <f>SUM(C111:D111)</f>
        <v>164960.87868999998</v>
      </c>
      <c r="F111" s="78">
        <f>B111-E111</f>
        <v>91839.520309999993</v>
      </c>
      <c r="G111" s="78">
        <f>B111-C111</f>
        <v>101119.68085999999</v>
      </c>
      <c r="H111" s="79">
        <f>E111/B111*100</f>
        <v>64.237002486121526</v>
      </c>
    </row>
    <row r="112" spans="1:8" s="70" customFormat="1" ht="11.25" customHeight="1" x14ac:dyDescent="0.2">
      <c r="A112" s="76" t="s">
        <v>172</v>
      </c>
      <c r="B112" s="77">
        <v>13239</v>
      </c>
      <c r="C112" s="78">
        <v>9108.75144</v>
      </c>
      <c r="D112" s="77">
        <v>721.21268000000009</v>
      </c>
      <c r="E112" s="78">
        <f>SUM(C112:D112)</f>
        <v>9829.9641200000005</v>
      </c>
      <c r="F112" s="78">
        <f>B112-E112</f>
        <v>3409.0358799999995</v>
      </c>
      <c r="G112" s="78">
        <f>B112-C112</f>
        <v>4130.24856</v>
      </c>
      <c r="H112" s="79">
        <f>E112/B112*100</f>
        <v>74.250050003776721</v>
      </c>
    </row>
    <row r="113" spans="1:8" s="70" customFormat="1" ht="11.25" customHeight="1" x14ac:dyDescent="0.2">
      <c r="A113" s="76" t="s">
        <v>173</v>
      </c>
      <c r="B113" s="77">
        <v>46911</v>
      </c>
      <c r="C113" s="78">
        <v>25838.704879999998</v>
      </c>
      <c r="D113" s="77">
        <v>3074.1172399999996</v>
      </c>
      <c r="E113" s="78">
        <f>SUM(C113:D113)</f>
        <v>28912.822119999997</v>
      </c>
      <c r="F113" s="78">
        <f>B113-E113</f>
        <v>17998.177880000003</v>
      </c>
      <c r="G113" s="78">
        <f>B113-C113</f>
        <v>21072.295120000002</v>
      </c>
      <c r="H113" s="79">
        <f>E113/B113*100</f>
        <v>61.633352774402582</v>
      </c>
    </row>
    <row r="114" spans="1:8" s="70" customFormat="1" ht="11.25" customHeight="1" x14ac:dyDescent="0.2">
      <c r="A114" s="76" t="s">
        <v>174</v>
      </c>
      <c r="B114" s="77">
        <v>218886.53899999999</v>
      </c>
      <c r="C114" s="78">
        <v>116884.85971999999</v>
      </c>
      <c r="D114" s="77">
        <v>6392.6816899999994</v>
      </c>
      <c r="E114" s="78">
        <f>SUM(C114:D114)</f>
        <v>123277.54140999999</v>
      </c>
      <c r="F114" s="78">
        <f>B114-E114</f>
        <v>95608.997589999999</v>
      </c>
      <c r="G114" s="78">
        <f>B114-C114</f>
        <v>102001.67928</v>
      </c>
      <c r="H114" s="79">
        <f>E114/B114*100</f>
        <v>56.320293597405737</v>
      </c>
    </row>
    <row r="115" spans="1:8" s="70" customFormat="1" ht="11.25" customHeight="1" x14ac:dyDescent="0.2">
      <c r="A115" s="76" t="s">
        <v>175</v>
      </c>
      <c r="B115" s="77">
        <v>94019.509000000005</v>
      </c>
      <c r="C115" s="78">
        <v>58318.699890000004</v>
      </c>
      <c r="D115" s="77">
        <v>1197.5325800000001</v>
      </c>
      <c r="E115" s="78">
        <f>SUM(C115:D115)</f>
        <v>59516.232470000003</v>
      </c>
      <c r="F115" s="78">
        <f>B115-E115</f>
        <v>34503.276530000003</v>
      </c>
      <c r="G115" s="78">
        <f>B115-C115</f>
        <v>35700.809110000002</v>
      </c>
      <c r="H115" s="79">
        <f>E115/B115*100</f>
        <v>63.302003066193421</v>
      </c>
    </row>
    <row r="116" spans="1:8" s="70" customFormat="1" ht="11.25" customHeight="1" x14ac:dyDescent="0.2">
      <c r="A116" s="76" t="s">
        <v>176</v>
      </c>
      <c r="B116" s="81">
        <v>180070.16899999999</v>
      </c>
      <c r="C116" s="81">
        <v>108991.56165999999</v>
      </c>
      <c r="D116" s="81">
        <v>5840.2118600000003</v>
      </c>
      <c r="E116" s="81">
        <f>SUM(C116:D116)</f>
        <v>114831.77351999999</v>
      </c>
      <c r="F116" s="81">
        <f>B116-E116</f>
        <v>65238.395480000007</v>
      </c>
      <c r="G116" s="81">
        <f>B116-C116</f>
        <v>71078.607340000002</v>
      </c>
      <c r="H116" s="74">
        <f>E116/B116*100</f>
        <v>63.770570193667112</v>
      </c>
    </row>
    <row r="117" spans="1:8" s="70" customFormat="1" ht="11.25" customHeight="1" x14ac:dyDescent="0.2">
      <c r="A117" s="85"/>
      <c r="B117" s="81"/>
      <c r="C117" s="81"/>
      <c r="D117" s="81"/>
      <c r="E117" s="81"/>
      <c r="F117" s="81"/>
      <c r="G117" s="81"/>
      <c r="H117" s="74"/>
    </row>
    <row r="118" spans="1:8" s="70" customFormat="1" ht="12" x14ac:dyDescent="0.2">
      <c r="A118" s="88" t="s">
        <v>177</v>
      </c>
      <c r="B118" s="83">
        <f t="shared" ref="B118:G118" si="12">+B119+B127</f>
        <v>37803284.175059989</v>
      </c>
      <c r="C118" s="83">
        <f t="shared" si="12"/>
        <v>26146752.393189996</v>
      </c>
      <c r="D118" s="83">
        <f t="shared" si="12"/>
        <v>1706394.7283200002</v>
      </c>
      <c r="E118" s="83">
        <f t="shared" si="12"/>
        <v>27853147.121509999</v>
      </c>
      <c r="F118" s="83">
        <f t="shared" si="12"/>
        <v>9950137.0535499994</v>
      </c>
      <c r="G118" s="83">
        <f t="shared" si="12"/>
        <v>11656531.781869998</v>
      </c>
      <c r="H118" s="79">
        <f>E118/B118*100</f>
        <v>73.679172932508322</v>
      </c>
    </row>
    <row r="119" spans="1:8" s="70" customFormat="1" ht="11.25" customHeight="1" x14ac:dyDescent="0.2">
      <c r="A119" s="89" t="s">
        <v>178</v>
      </c>
      <c r="B119" s="90">
        <f t="shared" ref="B119:G119" si="13">SUM(B120:B124)</f>
        <v>3027150.9689999996</v>
      </c>
      <c r="C119" s="91">
        <f t="shared" si="13"/>
        <v>2042733.0202599997</v>
      </c>
      <c r="D119" s="90">
        <f t="shared" si="13"/>
        <v>127656.01089999999</v>
      </c>
      <c r="E119" s="91">
        <f t="shared" si="13"/>
        <v>2170389.0311599998</v>
      </c>
      <c r="F119" s="91">
        <f t="shared" si="13"/>
        <v>856761.93783999991</v>
      </c>
      <c r="G119" s="91">
        <f t="shared" si="13"/>
        <v>984417.94874000002</v>
      </c>
      <c r="H119" s="79">
        <f>E119/B119*100</f>
        <v>71.697416263219083</v>
      </c>
    </row>
    <row r="120" spans="1:8" s="70" customFormat="1" ht="11.25" customHeight="1" x14ac:dyDescent="0.2">
      <c r="A120" s="92" t="s">
        <v>179</v>
      </c>
      <c r="B120" s="77">
        <v>90359</v>
      </c>
      <c r="C120" s="78">
        <v>59613.119659999997</v>
      </c>
      <c r="D120" s="77">
        <v>961.64566000000002</v>
      </c>
      <c r="E120" s="78">
        <f>SUM(C120:D120)</f>
        <v>60574.765319999999</v>
      </c>
      <c r="F120" s="78">
        <f>B120-E120</f>
        <v>29784.234680000001</v>
      </c>
      <c r="G120" s="78">
        <f>B120-C120</f>
        <v>30745.880340000003</v>
      </c>
      <c r="H120" s="79">
        <f>E120/B120*100</f>
        <v>67.037888112971586</v>
      </c>
    </row>
    <row r="121" spans="1:8" s="70" customFormat="1" ht="11.25" customHeight="1" x14ac:dyDescent="0.2">
      <c r="A121" s="92" t="s">
        <v>180</v>
      </c>
      <c r="B121" s="77">
        <v>333015.45899999997</v>
      </c>
      <c r="C121" s="78">
        <v>220708.36838999999</v>
      </c>
      <c r="D121" s="77">
        <v>72138.395199999999</v>
      </c>
      <c r="E121" s="78">
        <f>SUM(C121:D121)</f>
        <v>292846.76358999999</v>
      </c>
      <c r="F121" s="78">
        <f>B121-E121</f>
        <v>40168.695409999986</v>
      </c>
      <c r="G121" s="78">
        <f>B121-C121</f>
        <v>112307.09060999998</v>
      </c>
      <c r="H121" s="79">
        <f>E121/B121*100</f>
        <v>87.937888670207357</v>
      </c>
    </row>
    <row r="122" spans="1:8" s="70" customFormat="1" ht="11.25" customHeight="1" x14ac:dyDescent="0.2">
      <c r="A122" s="92" t="s">
        <v>181</v>
      </c>
      <c r="B122" s="77">
        <v>27033.527999999998</v>
      </c>
      <c r="C122" s="78">
        <v>9325.9561099999992</v>
      </c>
      <c r="D122" s="77">
        <v>9266.3898300000001</v>
      </c>
      <c r="E122" s="78">
        <f>SUM(C122:D122)</f>
        <v>18592.345939999999</v>
      </c>
      <c r="F122" s="78">
        <f>B122-E122</f>
        <v>8441.1820599999992</v>
      </c>
      <c r="G122" s="78">
        <f>B122-C122</f>
        <v>17707.571889999999</v>
      </c>
      <c r="H122" s="79">
        <f>E122/B122*100</f>
        <v>68.775137081626937</v>
      </c>
    </row>
    <row r="123" spans="1:8" s="70" customFormat="1" ht="11.25" customHeight="1" x14ac:dyDescent="0.2">
      <c r="A123" s="92" t="s">
        <v>182</v>
      </c>
      <c r="B123" s="81">
        <v>144575.69400000002</v>
      </c>
      <c r="C123" s="81">
        <v>127729.55541000002</v>
      </c>
      <c r="D123" s="81">
        <v>3606.3059199999998</v>
      </c>
      <c r="E123" s="81">
        <f>SUM(C123:D123)</f>
        <v>131335.86133000001</v>
      </c>
      <c r="F123" s="81">
        <f>B123-E123</f>
        <v>13239.832670000003</v>
      </c>
      <c r="G123" s="81">
        <f>B123-C123</f>
        <v>16846.138590000002</v>
      </c>
      <c r="H123" s="79">
        <f>E123/B123*100</f>
        <v>90.842283164139602</v>
      </c>
    </row>
    <row r="124" spans="1:8" s="70" customFormat="1" ht="11.25" customHeight="1" x14ac:dyDescent="0.2">
      <c r="A124" s="89" t="s">
        <v>183</v>
      </c>
      <c r="B124" s="93">
        <f>SUM(B125:B126)</f>
        <v>2432167.2879999997</v>
      </c>
      <c r="C124" s="93">
        <f t="shared" ref="C124" si="14">SUM(C125:C126)</f>
        <v>1625356.0206899997</v>
      </c>
      <c r="D124" s="93">
        <f>SUM(D125:D126)</f>
        <v>41683.274290000001</v>
      </c>
      <c r="E124" s="83">
        <f>SUM(C124:D124)</f>
        <v>1667039.2949799998</v>
      </c>
      <c r="F124" s="83">
        <f>B124-E124</f>
        <v>765127.99301999994</v>
      </c>
      <c r="G124" s="83">
        <f>B124-C124</f>
        <v>806811.26731000002</v>
      </c>
      <c r="H124" s="79">
        <f>E124/B124*100</f>
        <v>68.54130894716647</v>
      </c>
    </row>
    <row r="125" spans="1:8" s="70" customFormat="1" ht="11.25" customHeight="1" x14ac:dyDescent="0.2">
      <c r="A125" s="94" t="s">
        <v>183</v>
      </c>
      <c r="B125" s="77">
        <v>2098370.1229999997</v>
      </c>
      <c r="C125" s="78">
        <v>1482878.3296299998</v>
      </c>
      <c r="D125" s="77">
        <v>29933.910019999999</v>
      </c>
      <c r="E125" s="78">
        <f>SUM(C125:D125)</f>
        <v>1512812.2396499999</v>
      </c>
      <c r="F125" s="78">
        <f>B125-E125</f>
        <v>585557.88334999979</v>
      </c>
      <c r="G125" s="78">
        <f>B125-C125</f>
        <v>615491.79336999985</v>
      </c>
      <c r="H125" s="79">
        <f>E125/B125*100</f>
        <v>72.094633023423015</v>
      </c>
    </row>
    <row r="126" spans="1:8" s="70" customFormat="1" ht="11.25" customHeight="1" x14ac:dyDescent="0.2">
      <c r="A126" s="94" t="s">
        <v>184</v>
      </c>
      <c r="B126" s="81">
        <v>333797.16499999998</v>
      </c>
      <c r="C126" s="81">
        <v>142477.69105999998</v>
      </c>
      <c r="D126" s="81">
        <v>11749.36427</v>
      </c>
      <c r="E126" s="81">
        <f>SUM(C126:D126)</f>
        <v>154227.05532999997</v>
      </c>
      <c r="F126" s="81">
        <f>B126-E126</f>
        <v>179570.10967000001</v>
      </c>
      <c r="G126" s="81">
        <f>B126-C126</f>
        <v>191319.47394</v>
      </c>
      <c r="H126" s="79">
        <f>E126/B126*100</f>
        <v>46.203824208632803</v>
      </c>
    </row>
    <row r="127" spans="1:8" s="70" customFormat="1" ht="11.25" customHeight="1" x14ac:dyDescent="0.2">
      <c r="A127" s="89" t="s">
        <v>185</v>
      </c>
      <c r="B127" s="93">
        <f t="shared" ref="B127:G127" si="15">SUM(B128:B131)</f>
        <v>34776133.206059992</v>
      </c>
      <c r="C127" s="95">
        <f t="shared" si="15"/>
        <v>24104019.372929998</v>
      </c>
      <c r="D127" s="93">
        <f t="shared" si="15"/>
        <v>1578738.7174200001</v>
      </c>
      <c r="E127" s="95">
        <f t="shared" si="15"/>
        <v>25682758.090349998</v>
      </c>
      <c r="F127" s="95">
        <f t="shared" si="15"/>
        <v>9093375.1157099996</v>
      </c>
      <c r="G127" s="95">
        <f t="shared" si="15"/>
        <v>10672113.833129998</v>
      </c>
      <c r="H127" s="79">
        <f>E127/B127*100</f>
        <v>73.851678500801782</v>
      </c>
    </row>
    <row r="128" spans="1:8" s="70" customFormat="1" ht="11.25" customHeight="1" x14ac:dyDescent="0.2">
      <c r="A128" s="94" t="s">
        <v>186</v>
      </c>
      <c r="B128" s="77">
        <v>12053725.091779998</v>
      </c>
      <c r="C128" s="78">
        <v>9402864.8912899997</v>
      </c>
      <c r="D128" s="77">
        <v>717092.65356000001</v>
      </c>
      <c r="E128" s="78">
        <f>SUM(C128:D128)</f>
        <v>10119957.544849999</v>
      </c>
      <c r="F128" s="78">
        <f>B128-E128</f>
        <v>1933767.5469299983</v>
      </c>
      <c r="G128" s="78">
        <f>B128-C128</f>
        <v>2650860.2004899979</v>
      </c>
      <c r="H128" s="79">
        <f>E128/B128*100</f>
        <v>83.957095983143631</v>
      </c>
    </row>
    <row r="129" spans="1:8" s="70" customFormat="1" ht="11.25" customHeight="1" x14ac:dyDescent="0.2">
      <c r="A129" s="94" t="s">
        <v>187</v>
      </c>
      <c r="B129" s="77">
        <v>2786709.2671400001</v>
      </c>
      <c r="C129" s="78">
        <v>1984923.2800400001</v>
      </c>
      <c r="D129" s="77">
        <v>86627.331760000001</v>
      </c>
      <c r="E129" s="78">
        <f>SUM(C129:D129)</f>
        <v>2071550.6118000001</v>
      </c>
      <c r="F129" s="78">
        <f>B129-E129</f>
        <v>715158.65534000006</v>
      </c>
      <c r="G129" s="78">
        <f>B129-C129</f>
        <v>801785.98710000003</v>
      </c>
      <c r="H129" s="79">
        <f>E129/B129*100</f>
        <v>74.336804209433467</v>
      </c>
    </row>
    <row r="130" spans="1:8" s="70" customFormat="1" ht="11.25" customHeight="1" x14ac:dyDescent="0.2">
      <c r="A130" s="94" t="s">
        <v>188</v>
      </c>
      <c r="B130" s="78">
        <v>5169133.5303299995</v>
      </c>
      <c r="C130" s="78">
        <v>2560256.4755299999</v>
      </c>
      <c r="D130" s="78">
        <v>114095.11085</v>
      </c>
      <c r="E130" s="78">
        <f>SUM(C130:D130)</f>
        <v>2674351.5863799998</v>
      </c>
      <c r="F130" s="78">
        <f>B130-E130</f>
        <v>2494781.9439499998</v>
      </c>
      <c r="G130" s="78">
        <f>B130-C130</f>
        <v>2608877.0547999996</v>
      </c>
      <c r="H130" s="79">
        <f>E130/B130*100</f>
        <v>51.736941417515837</v>
      </c>
    </row>
    <row r="131" spans="1:8" s="70" customFormat="1" ht="11.25" customHeight="1" x14ac:dyDescent="0.2">
      <c r="A131" s="96" t="s">
        <v>189</v>
      </c>
      <c r="B131" s="97">
        <f>'[2]as of Feb_all banks'!$B182</f>
        <v>14766565.316810001</v>
      </c>
      <c r="C131" s="95">
        <f>+C132</f>
        <v>10155974.72607</v>
      </c>
      <c r="D131" s="97">
        <f>'[2]as of Feb_all banks'!$F182</f>
        <v>660923.62124999997</v>
      </c>
      <c r="E131" s="95">
        <f>+E132</f>
        <v>10816898.34732</v>
      </c>
      <c r="F131" s="95">
        <f>+F132</f>
        <v>3949666.969490001</v>
      </c>
      <c r="G131" s="95">
        <f>+G132</f>
        <v>4610590.5907400008</v>
      </c>
      <c r="H131" s="98">
        <f>+H132</f>
        <v>73.252636041275153</v>
      </c>
    </row>
    <row r="132" spans="1:8" s="70" customFormat="1" ht="11.25" customHeight="1" x14ac:dyDescent="0.2">
      <c r="A132" s="94" t="s">
        <v>190</v>
      </c>
      <c r="B132" s="81">
        <v>14766565.316810001</v>
      </c>
      <c r="C132" s="81">
        <v>10155974.72607</v>
      </c>
      <c r="D132" s="81">
        <v>660923.62124999997</v>
      </c>
      <c r="E132" s="81">
        <f>SUM(C132:D132)</f>
        <v>10816898.34732</v>
      </c>
      <c r="F132" s="81">
        <f>B132-E132</f>
        <v>3949666.969490001</v>
      </c>
      <c r="G132" s="81">
        <f>B132-C132</f>
        <v>4610590.5907400008</v>
      </c>
      <c r="H132" s="74">
        <f>E132/B132*100</f>
        <v>73.252636041275153</v>
      </c>
    </row>
    <row r="133" spans="1:8" s="70" customFormat="1" ht="11.25" customHeight="1" x14ac:dyDescent="0.2">
      <c r="A133" s="85"/>
      <c r="B133" s="77"/>
      <c r="C133" s="78"/>
      <c r="D133" s="77"/>
      <c r="E133" s="78"/>
      <c r="F133" s="78"/>
      <c r="G133" s="78"/>
      <c r="H133" s="79"/>
    </row>
    <row r="134" spans="1:8" s="70" customFormat="1" ht="11.25" customHeight="1" x14ac:dyDescent="0.2">
      <c r="A134" s="72" t="s">
        <v>191</v>
      </c>
      <c r="B134" s="81">
        <v>58205165.766569994</v>
      </c>
      <c r="C134" s="81">
        <v>38954127.806879997</v>
      </c>
      <c r="D134" s="81">
        <v>3377821.6737400005</v>
      </c>
      <c r="E134" s="81">
        <f>SUM(C134:D134)</f>
        <v>42331949.480619997</v>
      </c>
      <c r="F134" s="81">
        <f>B134-E134</f>
        <v>15873216.285949998</v>
      </c>
      <c r="G134" s="81">
        <f>B134-C134</f>
        <v>19251037.959689997</v>
      </c>
      <c r="H134" s="74">
        <f>E134/B134*100</f>
        <v>72.728853054711607</v>
      </c>
    </row>
    <row r="135" spans="1:8" s="70" customFormat="1" ht="11.25" customHeight="1" x14ac:dyDescent="0.2">
      <c r="A135" s="85"/>
      <c r="B135" s="81"/>
      <c r="C135" s="81"/>
      <c r="D135" s="81"/>
      <c r="E135" s="81"/>
      <c r="F135" s="81"/>
      <c r="G135" s="81"/>
      <c r="H135" s="74"/>
    </row>
    <row r="136" spans="1:8" s="70" customFormat="1" ht="11.25" customHeight="1" x14ac:dyDescent="0.2">
      <c r="A136" s="72" t="s">
        <v>192</v>
      </c>
      <c r="B136" s="97">
        <f t="shared" ref="B136:G136" si="16">SUM(B137:B155)</f>
        <v>4176948.7740000002</v>
      </c>
      <c r="C136" s="83">
        <f t="shared" si="16"/>
        <v>2256227.8536299998</v>
      </c>
      <c r="D136" s="97">
        <f t="shared" si="16"/>
        <v>127186.28945999999</v>
      </c>
      <c r="E136" s="83">
        <f t="shared" si="16"/>
        <v>2383414.1430899994</v>
      </c>
      <c r="F136" s="83">
        <f t="shared" si="16"/>
        <v>1793534.6309100003</v>
      </c>
      <c r="G136" s="83">
        <f t="shared" si="16"/>
        <v>1920720.9203700006</v>
      </c>
      <c r="H136" s="79">
        <f>E136/B136*100</f>
        <v>57.061129356574661</v>
      </c>
    </row>
    <row r="137" spans="1:8" s="70" customFormat="1" ht="11.25" customHeight="1" x14ac:dyDescent="0.2">
      <c r="A137" s="76" t="s">
        <v>193</v>
      </c>
      <c r="B137" s="77">
        <v>863956.26199999999</v>
      </c>
      <c r="C137" s="78">
        <v>498855.5987099997</v>
      </c>
      <c r="D137" s="77">
        <v>52192.472460000005</v>
      </c>
      <c r="E137" s="78">
        <f>SUM(C137:D137)</f>
        <v>551048.07116999966</v>
      </c>
      <c r="F137" s="78">
        <f>B137-E137</f>
        <v>312908.19083000033</v>
      </c>
      <c r="G137" s="78">
        <f>B137-C137</f>
        <v>365100.66329000029</v>
      </c>
      <c r="H137" s="79">
        <f>E137/B137*100</f>
        <v>63.781940754079478</v>
      </c>
    </row>
    <row r="138" spans="1:8" s="70" customFormat="1" ht="11.25" customHeight="1" x14ac:dyDescent="0.2">
      <c r="A138" s="76" t="s">
        <v>194</v>
      </c>
      <c r="B138" s="77">
        <v>61140</v>
      </c>
      <c r="C138" s="78">
        <v>17049.400000000001</v>
      </c>
      <c r="D138" s="77">
        <v>6.6</v>
      </c>
      <c r="E138" s="78">
        <f>SUM(C138:D138)</f>
        <v>17056</v>
      </c>
      <c r="F138" s="78">
        <f>B138-E138</f>
        <v>44084</v>
      </c>
      <c r="G138" s="78">
        <f>B138-C138</f>
        <v>44090.6</v>
      </c>
      <c r="H138" s="79">
        <f>E138/B138*100</f>
        <v>27.896630683676811</v>
      </c>
    </row>
    <row r="139" spans="1:8" s="70" customFormat="1" ht="11.25" customHeight="1" x14ac:dyDescent="0.2">
      <c r="A139" s="76" t="s">
        <v>195</v>
      </c>
      <c r="B139" s="77">
        <v>102281.53599999999</v>
      </c>
      <c r="C139" s="78">
        <v>65455.80042</v>
      </c>
      <c r="D139" s="77">
        <v>431.26488000000001</v>
      </c>
      <c r="E139" s="78">
        <f>SUM(C139:D139)</f>
        <v>65887.065300000002</v>
      </c>
      <c r="F139" s="78">
        <f>B139-E139</f>
        <v>36394.470699999991</v>
      </c>
      <c r="G139" s="78">
        <f>B139-C139</f>
        <v>36825.735579999993</v>
      </c>
      <c r="H139" s="79">
        <f>E139/B139*100</f>
        <v>64.417360040428022</v>
      </c>
    </row>
    <row r="140" spans="1:8" s="70" customFormat="1" ht="11.25" customHeight="1" x14ac:dyDescent="0.2">
      <c r="A140" s="99" t="s">
        <v>196</v>
      </c>
      <c r="B140" s="77">
        <v>41851.266000000003</v>
      </c>
      <c r="C140" s="78">
        <v>21242.720020000001</v>
      </c>
      <c r="D140" s="77">
        <v>102.8822</v>
      </c>
      <c r="E140" s="78">
        <f>SUM(C140:D140)</f>
        <v>21345.602220000001</v>
      </c>
      <c r="F140" s="78">
        <f>B140-E140</f>
        <v>20505.663780000003</v>
      </c>
      <c r="G140" s="78">
        <f>B140-C140</f>
        <v>20608.545980000003</v>
      </c>
      <c r="H140" s="79">
        <f>E140/B140*100</f>
        <v>51.003480324824579</v>
      </c>
    </row>
    <row r="141" spans="1:8" s="70" customFormat="1" ht="11.25" customHeight="1" x14ac:dyDescent="0.2">
      <c r="A141" s="99" t="s">
        <v>197</v>
      </c>
      <c r="B141" s="77">
        <v>90495.957999999999</v>
      </c>
      <c r="C141" s="78">
        <v>58759.269</v>
      </c>
      <c r="D141" s="77">
        <v>1859.3709699999999</v>
      </c>
      <c r="E141" s="78">
        <f>SUM(C141:D141)</f>
        <v>60618.639970000004</v>
      </c>
      <c r="F141" s="78">
        <f>B141-E141</f>
        <v>29877.318029999995</v>
      </c>
      <c r="G141" s="78">
        <f>B141-C141</f>
        <v>31736.688999999998</v>
      </c>
      <c r="H141" s="79">
        <f>E141/B141*100</f>
        <v>66.984914364904569</v>
      </c>
    </row>
    <row r="142" spans="1:8" s="70" customFormat="1" ht="11.25" customHeight="1" x14ac:dyDescent="0.2">
      <c r="A142" s="76" t="s">
        <v>198</v>
      </c>
      <c r="B142" s="77">
        <v>82350.44</v>
      </c>
      <c r="C142" s="78">
        <v>65001.347179999997</v>
      </c>
      <c r="D142" s="77">
        <v>2626.4124300000003</v>
      </c>
      <c r="E142" s="78">
        <f>SUM(C142:D142)</f>
        <v>67627.759609999994</v>
      </c>
      <c r="F142" s="78">
        <f>B142-E142</f>
        <v>14722.680390000009</v>
      </c>
      <c r="G142" s="78">
        <f>B142-C142</f>
        <v>17349.092820000005</v>
      </c>
      <c r="H142" s="79">
        <f>E142/B142*100</f>
        <v>82.121916543493867</v>
      </c>
    </row>
    <row r="143" spans="1:8" s="70" customFormat="1" ht="11.25" customHeight="1" x14ac:dyDescent="0.2">
      <c r="A143" s="76" t="s">
        <v>199</v>
      </c>
      <c r="B143" s="77">
        <v>14016</v>
      </c>
      <c r="C143" s="78">
        <v>7392.8274900000006</v>
      </c>
      <c r="D143" s="77">
        <v>743.74132999999995</v>
      </c>
      <c r="E143" s="78">
        <f>SUM(C143:D143)</f>
        <v>8136.5688200000004</v>
      </c>
      <c r="F143" s="78">
        <f>B143-E143</f>
        <v>5879.4311799999996</v>
      </c>
      <c r="G143" s="78">
        <f>B143-C143</f>
        <v>6623.1725099999994</v>
      </c>
      <c r="H143" s="79">
        <f>E143/B143*100</f>
        <v>58.052003567351605</v>
      </c>
    </row>
    <row r="144" spans="1:8" s="70" customFormat="1" ht="11.25" customHeight="1" x14ac:dyDescent="0.2">
      <c r="A144" s="76" t="s">
        <v>200</v>
      </c>
      <c r="B144" s="77">
        <v>11994</v>
      </c>
      <c r="C144" s="78">
        <v>6055.3411399999995</v>
      </c>
      <c r="D144" s="77">
        <v>142.46185</v>
      </c>
      <c r="E144" s="78">
        <f>SUM(C144:D144)</f>
        <v>6197.8029899999992</v>
      </c>
      <c r="F144" s="78">
        <f>B144-E144</f>
        <v>5796.1970100000008</v>
      </c>
      <c r="G144" s="78">
        <f>B144-C144</f>
        <v>5938.6588600000005</v>
      </c>
      <c r="H144" s="79">
        <f>E144/B144*100</f>
        <v>51.674195347673837</v>
      </c>
    </row>
    <row r="145" spans="1:8" s="70" customFormat="1" ht="11.25" customHeight="1" x14ac:dyDescent="0.2">
      <c r="A145" s="76" t="s">
        <v>201</v>
      </c>
      <c r="B145" s="77">
        <v>373575.87400000001</v>
      </c>
      <c r="C145" s="78">
        <v>110172.04651999999</v>
      </c>
      <c r="D145" s="77">
        <v>6803.1770500000002</v>
      </c>
      <c r="E145" s="78">
        <f>SUM(C145:D145)</f>
        <v>116975.22356999999</v>
      </c>
      <c r="F145" s="78">
        <f>B145-E145</f>
        <v>256600.65043000004</v>
      </c>
      <c r="G145" s="78">
        <f>B145-C145</f>
        <v>263403.82748000004</v>
      </c>
      <c r="H145" s="79">
        <f>E145/B145*100</f>
        <v>31.312306739058847</v>
      </c>
    </row>
    <row r="146" spans="1:8" s="70" customFormat="1" ht="11.25" customHeight="1" x14ac:dyDescent="0.2">
      <c r="A146" s="76" t="s">
        <v>202</v>
      </c>
      <c r="B146" s="77">
        <v>367967</v>
      </c>
      <c r="C146" s="78">
        <v>163562.29329</v>
      </c>
      <c r="D146" s="77">
        <v>2270.3752599999998</v>
      </c>
      <c r="E146" s="78">
        <f>SUM(C146:D146)</f>
        <v>165832.66855</v>
      </c>
      <c r="F146" s="78">
        <f>B146-E146</f>
        <v>202134.33145</v>
      </c>
      <c r="G146" s="78">
        <f>B146-C146</f>
        <v>204404.70671</v>
      </c>
      <c r="H146" s="79">
        <f>E146/B146*100</f>
        <v>45.067266507594432</v>
      </c>
    </row>
    <row r="147" spans="1:8" s="70" customFormat="1" ht="11.25" customHeight="1" x14ac:dyDescent="0.2">
      <c r="A147" s="99" t="s">
        <v>203</v>
      </c>
      <c r="B147" s="77">
        <v>97134</v>
      </c>
      <c r="C147" s="78">
        <v>45876.867460000001</v>
      </c>
      <c r="D147" s="77">
        <v>5339.6914500000003</v>
      </c>
      <c r="E147" s="78">
        <f>SUM(C147:D147)</f>
        <v>51216.55891</v>
      </c>
      <c r="F147" s="78">
        <f>B147-E147</f>
        <v>45917.44109</v>
      </c>
      <c r="G147" s="78">
        <f>B147-C147</f>
        <v>51257.132539999999</v>
      </c>
      <c r="H147" s="79">
        <f>E147/B147*100</f>
        <v>52.727735818559928</v>
      </c>
    </row>
    <row r="148" spans="1:8" s="70" customFormat="1" ht="11.25" customHeight="1" x14ac:dyDescent="0.2">
      <c r="A148" s="76" t="s">
        <v>204</v>
      </c>
      <c r="B148" s="77">
        <v>213324</v>
      </c>
      <c r="C148" s="78">
        <v>47445.439939999997</v>
      </c>
      <c r="D148" s="77">
        <v>26772.977800000001</v>
      </c>
      <c r="E148" s="78">
        <f>SUM(C148:D148)</f>
        <v>74218.417740000004</v>
      </c>
      <c r="F148" s="78">
        <f>B148-E148</f>
        <v>139105.58226</v>
      </c>
      <c r="G148" s="78">
        <f>B148-C148</f>
        <v>165878.56005999999</v>
      </c>
      <c r="H148" s="79">
        <f>E148/B148*100</f>
        <v>34.79140543961298</v>
      </c>
    </row>
    <row r="149" spans="1:8" s="70" customFormat="1" ht="11.25" customHeight="1" x14ac:dyDescent="0.2">
      <c r="A149" s="76" t="s">
        <v>205</v>
      </c>
      <c r="B149" s="77">
        <v>68486</v>
      </c>
      <c r="C149" s="78">
        <v>39944.632810000003</v>
      </c>
      <c r="D149" s="77">
        <v>3338.5167299999998</v>
      </c>
      <c r="E149" s="78">
        <f>SUM(C149:D149)</f>
        <v>43283.149540000006</v>
      </c>
      <c r="F149" s="78">
        <f>B149-E149</f>
        <v>25202.850459999994</v>
      </c>
      <c r="G149" s="78">
        <f>B149-C149</f>
        <v>28541.367189999997</v>
      </c>
      <c r="H149" s="79">
        <f>E149/B149*100</f>
        <v>63.199996408025008</v>
      </c>
    </row>
    <row r="150" spans="1:8" s="70" customFormat="1" ht="11.25" customHeight="1" x14ac:dyDescent="0.2">
      <c r="A150" s="76" t="s">
        <v>206</v>
      </c>
      <c r="B150" s="77">
        <v>42259</v>
      </c>
      <c r="C150" s="78">
        <v>26109.665300000001</v>
      </c>
      <c r="D150" s="77">
        <v>266.48427000000004</v>
      </c>
      <c r="E150" s="78">
        <f>SUM(C150:D150)</f>
        <v>26376.149570000001</v>
      </c>
      <c r="F150" s="78">
        <f>B150-E150</f>
        <v>15882.850429999999</v>
      </c>
      <c r="G150" s="78">
        <f>B150-C150</f>
        <v>16149.334699999999</v>
      </c>
      <c r="H150" s="79">
        <f>E150/B150*100</f>
        <v>62.415460777585842</v>
      </c>
    </row>
    <row r="151" spans="1:8" s="70" customFormat="1" ht="11.25" customHeight="1" x14ac:dyDescent="0.2">
      <c r="A151" s="76" t="s">
        <v>207</v>
      </c>
      <c r="B151" s="77">
        <v>515592</v>
      </c>
      <c r="C151" s="78">
        <v>218470.07694999999</v>
      </c>
      <c r="D151" s="77">
        <v>22356.102199999998</v>
      </c>
      <c r="E151" s="78">
        <f>SUM(C151:D151)</f>
        <v>240826.17914999998</v>
      </c>
      <c r="F151" s="78">
        <f>B151-E151</f>
        <v>274765.82085000002</v>
      </c>
      <c r="G151" s="78">
        <f>B151-C151</f>
        <v>297121.92304999998</v>
      </c>
      <c r="H151" s="79">
        <f>E151/B151*100</f>
        <v>46.708672584136288</v>
      </c>
    </row>
    <row r="152" spans="1:8" s="70" customFormat="1" ht="11.25" customHeight="1" x14ac:dyDescent="0.2">
      <c r="A152" s="76" t="s">
        <v>208</v>
      </c>
      <c r="B152" s="77">
        <v>14974</v>
      </c>
      <c r="C152" s="78">
        <v>9910.6915100000006</v>
      </c>
      <c r="D152" s="77">
        <v>618.52347999999995</v>
      </c>
      <c r="E152" s="78">
        <f>SUM(C152:D152)</f>
        <v>10529.21499</v>
      </c>
      <c r="F152" s="78">
        <f>B152-E152</f>
        <v>4444.7850099999996</v>
      </c>
      <c r="G152" s="78">
        <f>B152-C152</f>
        <v>5063.3084899999994</v>
      </c>
      <c r="H152" s="79">
        <f>E152/B152*100</f>
        <v>70.316648791238151</v>
      </c>
    </row>
    <row r="153" spans="1:8" s="70" customFormat="1" ht="11.25" customHeight="1" x14ac:dyDescent="0.2">
      <c r="A153" s="76" t="s">
        <v>209</v>
      </c>
      <c r="B153" s="77">
        <v>1171329</v>
      </c>
      <c r="C153" s="78">
        <v>835974.31262999994</v>
      </c>
      <c r="D153" s="77">
        <v>432.29874999999998</v>
      </c>
      <c r="E153" s="78">
        <f>SUM(C153:D153)</f>
        <v>836406.6113799999</v>
      </c>
      <c r="F153" s="78">
        <f>B153-E153</f>
        <v>334922.3886200001</v>
      </c>
      <c r="G153" s="78">
        <f>B153-C153</f>
        <v>335354.68737000006</v>
      </c>
      <c r="H153" s="79">
        <f>E153/B153*100</f>
        <v>71.406633949983302</v>
      </c>
    </row>
    <row r="154" spans="1:8" s="70" customFormat="1" ht="11.25" customHeight="1" x14ac:dyDescent="0.2">
      <c r="A154" s="76" t="s">
        <v>210</v>
      </c>
      <c r="B154" s="77">
        <v>14750.438</v>
      </c>
      <c r="C154" s="78">
        <v>9039.4591500000006</v>
      </c>
      <c r="D154" s="77">
        <v>30.927859999999999</v>
      </c>
      <c r="E154" s="78">
        <f>SUM(C154:D154)</f>
        <v>9070.3870100000004</v>
      </c>
      <c r="F154" s="78">
        <f>B154-E154</f>
        <v>5680.0509899999997</v>
      </c>
      <c r="G154" s="78">
        <f>B154-C154</f>
        <v>5710.9788499999995</v>
      </c>
      <c r="H154" s="79">
        <f>E154/B154*100</f>
        <v>61.492323211012447</v>
      </c>
    </row>
    <row r="155" spans="1:8" s="70" customFormat="1" ht="11.25" customHeight="1" x14ac:dyDescent="0.2">
      <c r="A155" s="76" t="s">
        <v>211</v>
      </c>
      <c r="B155" s="81">
        <v>29472</v>
      </c>
      <c r="C155" s="81">
        <v>9910.0641099999993</v>
      </c>
      <c r="D155" s="81">
        <v>852.00848999999994</v>
      </c>
      <c r="E155" s="81">
        <f>SUM(C155:D155)</f>
        <v>10762.0726</v>
      </c>
      <c r="F155" s="81">
        <f>B155-E155</f>
        <v>18709.9274</v>
      </c>
      <c r="G155" s="81">
        <f>B155-C155</f>
        <v>19561.935890000001</v>
      </c>
      <c r="H155" s="74">
        <f>E155/B155*100</f>
        <v>36.516261536373506</v>
      </c>
    </row>
    <row r="156" spans="1:8" s="70" customFormat="1" ht="11.25" customHeight="1" x14ac:dyDescent="0.2">
      <c r="A156" s="85"/>
      <c r="B156" s="81"/>
      <c r="C156" s="81"/>
      <c r="D156" s="81"/>
      <c r="E156" s="81"/>
      <c r="F156" s="81"/>
      <c r="G156" s="81"/>
      <c r="H156" s="74"/>
    </row>
    <row r="157" spans="1:8" s="70" customFormat="1" ht="11.25" customHeight="1" x14ac:dyDescent="0.2">
      <c r="A157" s="72" t="s">
        <v>212</v>
      </c>
      <c r="B157" s="97">
        <f t="shared" ref="B157:G157" si="17">SUM(B158:B162)</f>
        <v>24221174.5</v>
      </c>
      <c r="C157" s="83">
        <f t="shared" si="17"/>
        <v>5077608.94209</v>
      </c>
      <c r="D157" s="97">
        <f t="shared" si="17"/>
        <v>1169470.0769200001</v>
      </c>
      <c r="E157" s="83">
        <f t="shared" si="17"/>
        <v>6247079.0190099999</v>
      </c>
      <c r="F157" s="83">
        <f t="shared" si="17"/>
        <v>17974095.48099</v>
      </c>
      <c r="G157" s="83">
        <f t="shared" si="17"/>
        <v>19143565.557909999</v>
      </c>
      <c r="H157" s="79">
        <f>E157/B157*100</f>
        <v>25.791808811789867</v>
      </c>
    </row>
    <row r="158" spans="1:8" s="70" customFormat="1" ht="11.25" customHeight="1" x14ac:dyDescent="0.2">
      <c r="A158" s="76" t="s">
        <v>102</v>
      </c>
      <c r="B158" s="77">
        <v>24137645.5</v>
      </c>
      <c r="C158" s="78">
        <v>5052631.3266399996</v>
      </c>
      <c r="D158" s="77">
        <v>1167139.3019600001</v>
      </c>
      <c r="E158" s="78">
        <f>SUM(C158:D158)</f>
        <v>6219770.6285999995</v>
      </c>
      <c r="F158" s="78">
        <f>B158-E158</f>
        <v>17917874.871399999</v>
      </c>
      <c r="G158" s="78">
        <f>B158-C158</f>
        <v>19085014.173360001</v>
      </c>
      <c r="H158" s="79">
        <f>E158/B158*100</f>
        <v>25.767925991787386</v>
      </c>
    </row>
    <row r="159" spans="1:8" s="70" customFormat="1" ht="11.25" customHeight="1" x14ac:dyDescent="0.2">
      <c r="A159" s="76" t="s">
        <v>213</v>
      </c>
      <c r="B159" s="77">
        <v>14013</v>
      </c>
      <c r="C159" s="78">
        <v>5905.1841699999995</v>
      </c>
      <c r="D159" s="77">
        <v>36.807940000000002</v>
      </c>
      <c r="E159" s="78">
        <f>SUM(C159:D159)</f>
        <v>5941.9921099999992</v>
      </c>
      <c r="F159" s="78">
        <f>B159-E159</f>
        <v>8071.0078900000008</v>
      </c>
      <c r="G159" s="78">
        <f>B159-C159</f>
        <v>8107.8158300000005</v>
      </c>
      <c r="H159" s="79">
        <f>E159/B159*100</f>
        <v>42.403426175693994</v>
      </c>
    </row>
    <row r="160" spans="1:8" s="70" customFormat="1" ht="11.25" customHeight="1" x14ac:dyDescent="0.2">
      <c r="A160" s="76" t="s">
        <v>214</v>
      </c>
      <c r="B160" s="77">
        <v>11361</v>
      </c>
      <c r="C160" s="78">
        <v>5556.84375</v>
      </c>
      <c r="D160" s="77">
        <v>219.56553</v>
      </c>
      <c r="E160" s="78">
        <f>SUM(C160:D160)</f>
        <v>5776.4092799999999</v>
      </c>
      <c r="F160" s="78">
        <f>B160-E160</f>
        <v>5584.5907200000001</v>
      </c>
      <c r="G160" s="78">
        <f>B160-C160</f>
        <v>5804.15625</v>
      </c>
      <c r="H160" s="79">
        <f>E160/B160*100</f>
        <v>50.844197517824128</v>
      </c>
    </row>
    <row r="161" spans="1:8" s="70" customFormat="1" ht="11.25" customHeight="1" x14ac:dyDescent="0.2">
      <c r="A161" s="76" t="s">
        <v>215</v>
      </c>
      <c r="B161" s="77">
        <v>12200</v>
      </c>
      <c r="C161" s="78">
        <v>5344.2140099999997</v>
      </c>
      <c r="D161" s="77">
        <v>1936.3014900000001</v>
      </c>
      <c r="E161" s="78">
        <f>SUM(C161:D161)</f>
        <v>7280.5154999999995</v>
      </c>
      <c r="F161" s="78">
        <f>B161-E161</f>
        <v>4919.4845000000005</v>
      </c>
      <c r="G161" s="78">
        <f>B161-C161</f>
        <v>6855.7859900000003</v>
      </c>
      <c r="H161" s="79">
        <f>E161/B161*100</f>
        <v>59.676356557377041</v>
      </c>
    </row>
    <row r="162" spans="1:8" s="70" customFormat="1" ht="11.25" customHeight="1" x14ac:dyDescent="0.2">
      <c r="A162" s="76" t="s">
        <v>216</v>
      </c>
      <c r="B162" s="81">
        <v>45955</v>
      </c>
      <c r="C162" s="81">
        <v>8171.3735199999992</v>
      </c>
      <c r="D162" s="81">
        <v>138.1</v>
      </c>
      <c r="E162" s="81">
        <f>SUM(C162:D162)</f>
        <v>8309.4735199999996</v>
      </c>
      <c r="F162" s="81">
        <f>B162-E162</f>
        <v>37645.52648</v>
      </c>
      <c r="G162" s="81">
        <f>B162-C162</f>
        <v>37783.626479999999</v>
      </c>
      <c r="H162" s="74">
        <f>E162/B162*100</f>
        <v>18.081761549341746</v>
      </c>
    </row>
    <row r="163" spans="1:8" s="70" customFormat="1" ht="11.25" customHeight="1" x14ac:dyDescent="0.2">
      <c r="A163" s="85"/>
      <c r="B163" s="81"/>
      <c r="C163" s="81"/>
      <c r="D163" s="81"/>
      <c r="E163" s="81"/>
      <c r="F163" s="81"/>
      <c r="G163" s="81"/>
      <c r="H163" s="74"/>
    </row>
    <row r="164" spans="1:8" s="70" customFormat="1" ht="11.25" customHeight="1" x14ac:dyDescent="0.2">
      <c r="A164" s="72" t="s">
        <v>217</v>
      </c>
      <c r="B164" s="97">
        <f t="shared" ref="B164:G164" si="18">SUM(B165:B167)</f>
        <v>678471.80900000001</v>
      </c>
      <c r="C164" s="83">
        <f t="shared" si="18"/>
        <v>513250.58171</v>
      </c>
      <c r="D164" s="97">
        <f t="shared" si="18"/>
        <v>17066.816500000001</v>
      </c>
      <c r="E164" s="83">
        <f t="shared" si="18"/>
        <v>530317.39821000013</v>
      </c>
      <c r="F164" s="83">
        <f t="shared" si="18"/>
        <v>148154.41078999994</v>
      </c>
      <c r="G164" s="83">
        <f t="shared" si="18"/>
        <v>165221.22728999995</v>
      </c>
      <c r="H164" s="79">
        <f>E164/B164*100</f>
        <v>78.163512643456073</v>
      </c>
    </row>
    <row r="165" spans="1:8" s="70" customFormat="1" ht="11.25" customHeight="1" x14ac:dyDescent="0.2">
      <c r="A165" s="76" t="s">
        <v>193</v>
      </c>
      <c r="B165" s="77">
        <v>535502</v>
      </c>
      <c r="C165" s="78">
        <v>458436.07167000003</v>
      </c>
      <c r="D165" s="77">
        <v>12622.974249999999</v>
      </c>
      <c r="E165" s="78">
        <f>SUM(C165:D165)</f>
        <v>471059.04592000006</v>
      </c>
      <c r="F165" s="78">
        <f>B165-E165</f>
        <v>64442.954079999938</v>
      </c>
      <c r="G165" s="78">
        <f>B165-C165</f>
        <v>77065.928329999966</v>
      </c>
      <c r="H165" s="79">
        <f>E165/B165*100</f>
        <v>87.965879851055661</v>
      </c>
    </row>
    <row r="166" spans="1:8" s="70" customFormat="1" ht="11.25" customHeight="1" x14ac:dyDescent="0.2">
      <c r="A166" s="76" t="s">
        <v>218</v>
      </c>
      <c r="B166" s="77">
        <v>14858</v>
      </c>
      <c r="C166" s="78">
        <v>5661.2279600000002</v>
      </c>
      <c r="D166" s="77">
        <v>182.27185999999998</v>
      </c>
      <c r="E166" s="78">
        <f>SUM(C166:D166)</f>
        <v>5843.49982</v>
      </c>
      <c r="F166" s="78">
        <f>B166-E166</f>
        <v>9014.5001799999991</v>
      </c>
      <c r="G166" s="78">
        <f>B166-C166</f>
        <v>9196.7720399999998</v>
      </c>
      <c r="H166" s="79">
        <f>E166/B166*100</f>
        <v>39.328979808857184</v>
      </c>
    </row>
    <row r="167" spans="1:8" s="70" customFormat="1" ht="11.25" customHeight="1" x14ac:dyDescent="0.2">
      <c r="A167" s="76" t="s">
        <v>219</v>
      </c>
      <c r="B167" s="81">
        <v>128111.80899999999</v>
      </c>
      <c r="C167" s="81">
        <v>49153.282079999997</v>
      </c>
      <c r="D167" s="81">
        <v>4261.5703899999999</v>
      </c>
      <c r="E167" s="81">
        <f>SUM(C167:D167)</f>
        <v>53414.852469999998</v>
      </c>
      <c r="F167" s="81">
        <f>B167-E167</f>
        <v>74696.956529999996</v>
      </c>
      <c r="G167" s="81">
        <f>B167-C167</f>
        <v>78958.526920000004</v>
      </c>
      <c r="H167" s="74">
        <f>E167/B167*100</f>
        <v>41.693933515527831</v>
      </c>
    </row>
    <row r="168" spans="1:8" s="70" customFormat="1" ht="11.25" customHeight="1" x14ac:dyDescent="0.2">
      <c r="A168" s="85" t="s">
        <v>220</v>
      </c>
      <c r="B168" s="81"/>
      <c r="C168" s="81"/>
      <c r="D168" s="81"/>
      <c r="E168" s="81"/>
      <c r="F168" s="81"/>
      <c r="G168" s="81"/>
      <c r="H168" s="74"/>
    </row>
    <row r="169" spans="1:8" s="70" customFormat="1" ht="11.25" customHeight="1" x14ac:dyDescent="0.2">
      <c r="A169" s="72" t="s">
        <v>221</v>
      </c>
      <c r="B169" s="97">
        <f t="shared" ref="B169:G169" si="19">SUM(B170:B174)</f>
        <v>1048101.0709999999</v>
      </c>
      <c r="C169" s="83">
        <f t="shared" si="19"/>
        <v>669302.26113999996</v>
      </c>
      <c r="D169" s="97">
        <f t="shared" si="19"/>
        <v>24740.520179999996</v>
      </c>
      <c r="E169" s="83">
        <f t="shared" si="19"/>
        <v>694042.78131999983</v>
      </c>
      <c r="F169" s="83">
        <f t="shared" si="19"/>
        <v>354058.28967999999</v>
      </c>
      <c r="G169" s="83">
        <f t="shared" si="19"/>
        <v>378798.80985999998</v>
      </c>
      <c r="H169" s="79">
        <f>E169/B169*100</f>
        <v>66.219069946928798</v>
      </c>
    </row>
    <row r="170" spans="1:8" s="70" customFormat="1" ht="11.25" customHeight="1" x14ac:dyDescent="0.2">
      <c r="A170" s="76" t="s">
        <v>193</v>
      </c>
      <c r="B170" s="77">
        <v>916399.88799999992</v>
      </c>
      <c r="C170" s="78">
        <v>593939.21228999994</v>
      </c>
      <c r="D170" s="77">
        <v>23208.821230000001</v>
      </c>
      <c r="E170" s="78">
        <f>SUM(C170:D170)</f>
        <v>617148.03351999994</v>
      </c>
      <c r="F170" s="78">
        <f>B170-E170</f>
        <v>299251.85447999998</v>
      </c>
      <c r="G170" s="78">
        <f>B170-C170</f>
        <v>322460.67570999998</v>
      </c>
      <c r="H170" s="79">
        <f>E170/B170*100</f>
        <v>67.34483947470757</v>
      </c>
    </row>
    <row r="171" spans="1:8" s="70" customFormat="1" ht="11.25" customHeight="1" x14ac:dyDescent="0.2">
      <c r="A171" s="76" t="s">
        <v>222</v>
      </c>
      <c r="B171" s="77">
        <v>90300.813999999998</v>
      </c>
      <c r="C171" s="78">
        <v>52476.934670000002</v>
      </c>
      <c r="D171" s="77">
        <v>240.87001000000001</v>
      </c>
      <c r="E171" s="78">
        <f>SUM(C171:D171)</f>
        <v>52717.804680000001</v>
      </c>
      <c r="F171" s="78">
        <f>B171-E171</f>
        <v>37583.009319999997</v>
      </c>
      <c r="G171" s="78">
        <f>B171-C171</f>
        <v>37823.879329999996</v>
      </c>
      <c r="H171" s="79">
        <f>E171/B171*100</f>
        <v>58.380209817377725</v>
      </c>
    </row>
    <row r="172" spans="1:8" s="70" customFormat="1" ht="11.45" customHeight="1" x14ac:dyDescent="0.2">
      <c r="A172" s="76" t="s">
        <v>223</v>
      </c>
      <c r="B172" s="77">
        <v>10507</v>
      </c>
      <c r="C172" s="78">
        <v>6053.1179299999994</v>
      </c>
      <c r="D172" s="77">
        <v>701.28332999999998</v>
      </c>
      <c r="E172" s="78">
        <f>SUM(C172:D172)</f>
        <v>6754.4012599999996</v>
      </c>
      <c r="F172" s="78">
        <f>B172-E172</f>
        <v>3752.5987400000004</v>
      </c>
      <c r="G172" s="78">
        <f>B172-C172</f>
        <v>4453.8820700000006</v>
      </c>
      <c r="H172" s="79">
        <f>E172/B172*100</f>
        <v>64.284774531264873</v>
      </c>
    </row>
    <row r="173" spans="1:8" s="70" customFormat="1" ht="11.25" customHeight="1" x14ac:dyDescent="0.2">
      <c r="A173" s="76" t="s">
        <v>224</v>
      </c>
      <c r="B173" s="77">
        <v>11626.369000000001</v>
      </c>
      <c r="C173" s="78">
        <v>7093.4810800000005</v>
      </c>
      <c r="D173" s="77">
        <v>504.22253999999998</v>
      </c>
      <c r="E173" s="78">
        <f>SUM(C173:D173)</f>
        <v>7597.7036200000002</v>
      </c>
      <c r="F173" s="78">
        <f>B173-E173</f>
        <v>4028.6653800000004</v>
      </c>
      <c r="G173" s="78">
        <f>B173-C173</f>
        <v>4532.8879200000001</v>
      </c>
      <c r="H173" s="79">
        <f>E173/B173*100</f>
        <v>65.348894568889051</v>
      </c>
    </row>
    <row r="174" spans="1:8" s="70" customFormat="1" ht="11.25" customHeight="1" x14ac:dyDescent="0.2">
      <c r="A174" s="76" t="s">
        <v>225</v>
      </c>
      <c r="B174" s="81">
        <v>19267</v>
      </c>
      <c r="C174" s="81">
        <v>9739.5151700000006</v>
      </c>
      <c r="D174" s="81">
        <v>85.323070000000001</v>
      </c>
      <c r="E174" s="81">
        <f>SUM(C174:D174)</f>
        <v>9824.838240000001</v>
      </c>
      <c r="F174" s="81">
        <f>B174-E174</f>
        <v>9442.161759999999</v>
      </c>
      <c r="G174" s="81">
        <f>B174-C174</f>
        <v>9527.4848299999994</v>
      </c>
      <c r="H174" s="74">
        <f>E174/B174*100</f>
        <v>50.993087870452072</v>
      </c>
    </row>
    <row r="175" spans="1:8" s="70" customFormat="1" ht="11.25" customHeight="1" x14ac:dyDescent="0.2">
      <c r="A175" s="85"/>
      <c r="B175" s="81"/>
      <c r="C175" s="81"/>
      <c r="D175" s="81"/>
      <c r="E175" s="81"/>
      <c r="F175" s="81"/>
      <c r="G175" s="81"/>
      <c r="H175" s="74"/>
    </row>
    <row r="176" spans="1:8" s="70" customFormat="1" ht="11.25" customHeight="1" x14ac:dyDescent="0.2">
      <c r="A176" s="72" t="s">
        <v>226</v>
      </c>
      <c r="B176" s="97">
        <f t="shared" ref="B176:G176" si="20">SUM(B177:B183)</f>
        <v>6902411.057</v>
      </c>
      <c r="C176" s="83">
        <f t="shared" si="20"/>
        <v>3147771.7136200005</v>
      </c>
      <c r="D176" s="97">
        <f t="shared" si="20"/>
        <v>830264.71785999986</v>
      </c>
      <c r="E176" s="83">
        <f t="shared" si="20"/>
        <v>3978036.4314800003</v>
      </c>
      <c r="F176" s="83">
        <f t="shared" si="20"/>
        <v>2924374.6255199993</v>
      </c>
      <c r="G176" s="83">
        <f t="shared" si="20"/>
        <v>3754639.343379999</v>
      </c>
      <c r="H176" s="79">
        <f>E176/B176*100</f>
        <v>57.632563442389028</v>
      </c>
    </row>
    <row r="177" spans="1:8" s="70" customFormat="1" ht="11.25" customHeight="1" x14ac:dyDescent="0.2">
      <c r="A177" s="76" t="s">
        <v>193</v>
      </c>
      <c r="B177" s="77">
        <v>3893551.3839999996</v>
      </c>
      <c r="C177" s="78">
        <v>1061601.3252100002</v>
      </c>
      <c r="D177" s="77">
        <v>742766.00509999983</v>
      </c>
      <c r="E177" s="78">
        <f>SUM(C177:D177)</f>
        <v>1804367.3303100001</v>
      </c>
      <c r="F177" s="78">
        <f>B177-E177</f>
        <v>2089184.0536899995</v>
      </c>
      <c r="G177" s="78">
        <f>B177-C177</f>
        <v>2831950.0587899992</v>
      </c>
      <c r="H177" s="79">
        <f>E177/B177*100</f>
        <v>46.342455829009815</v>
      </c>
    </row>
    <row r="178" spans="1:8" s="70" customFormat="1" ht="11.25" customHeight="1" x14ac:dyDescent="0.2">
      <c r="A178" s="76" t="s">
        <v>227</v>
      </c>
      <c r="B178" s="77">
        <v>29442</v>
      </c>
      <c r="C178" s="78">
        <v>13458.96098</v>
      </c>
      <c r="D178" s="77">
        <v>2742.00909</v>
      </c>
      <c r="E178" s="78">
        <f>SUM(C178:D178)</f>
        <v>16200.970069999999</v>
      </c>
      <c r="F178" s="78">
        <f>B178-E178</f>
        <v>13241.029930000001</v>
      </c>
      <c r="G178" s="78">
        <f>B178-C178</f>
        <v>15983.03902</v>
      </c>
      <c r="H178" s="79">
        <f>E178/B178*100</f>
        <v>55.026730758779976</v>
      </c>
    </row>
    <row r="179" spans="1:8" s="70" customFormat="1" ht="11.25" customHeight="1" x14ac:dyDescent="0.2">
      <c r="A179" s="76" t="s">
        <v>228</v>
      </c>
      <c r="B179" s="77">
        <v>326120</v>
      </c>
      <c r="C179" s="78">
        <v>91449.833799999993</v>
      </c>
      <c r="D179" s="77">
        <v>73059.484160000007</v>
      </c>
      <c r="E179" s="78">
        <f>SUM(C179:D179)</f>
        <v>164509.31796000001</v>
      </c>
      <c r="F179" s="78">
        <f>B179-E179</f>
        <v>161610.68203999999</v>
      </c>
      <c r="G179" s="78">
        <f>B179-C179</f>
        <v>234670.16620000001</v>
      </c>
      <c r="H179" s="79">
        <f>E179/B179*100</f>
        <v>50.444412473935984</v>
      </c>
    </row>
    <row r="180" spans="1:8" s="70" customFormat="1" ht="11.25" customHeight="1" x14ac:dyDescent="0.2">
      <c r="A180" s="76" t="s">
        <v>229</v>
      </c>
      <c r="B180" s="77">
        <v>25008.739000000001</v>
      </c>
      <c r="C180" s="78">
        <v>7347.1349500000006</v>
      </c>
      <c r="D180" s="77">
        <v>384.32845000000003</v>
      </c>
      <c r="E180" s="78">
        <f>SUM(C180:D180)</f>
        <v>7731.4634000000005</v>
      </c>
      <c r="F180" s="78">
        <f>B180-E180</f>
        <v>17277.275600000001</v>
      </c>
      <c r="G180" s="78">
        <f>B180-C180</f>
        <v>17661.604050000002</v>
      </c>
      <c r="H180" s="79">
        <f>E180/B180*100</f>
        <v>30.915046936192986</v>
      </c>
    </row>
    <row r="181" spans="1:8" s="70" customFormat="1" ht="11.25" customHeight="1" x14ac:dyDescent="0.2">
      <c r="A181" s="76" t="s">
        <v>230</v>
      </c>
      <c r="B181" s="77">
        <v>111581</v>
      </c>
      <c r="C181" s="78">
        <v>100947.41090999999</v>
      </c>
      <c r="D181" s="77">
        <v>232.80248999999998</v>
      </c>
      <c r="E181" s="78">
        <f>SUM(C181:D181)</f>
        <v>101180.21339999999</v>
      </c>
      <c r="F181" s="78">
        <f>B181-E181</f>
        <v>10400.786600000007</v>
      </c>
      <c r="G181" s="78">
        <f>B181-C181</f>
        <v>10633.589090000009</v>
      </c>
      <c r="H181" s="79">
        <f>E181/B181*100</f>
        <v>90.678711787849181</v>
      </c>
    </row>
    <row r="182" spans="1:8" s="70" customFormat="1" ht="11.25" customHeight="1" x14ac:dyDescent="0.2">
      <c r="A182" s="76" t="s">
        <v>231</v>
      </c>
      <c r="B182" s="77">
        <v>2510587.9339999999</v>
      </c>
      <c r="C182" s="78">
        <v>1868853.0838900001</v>
      </c>
      <c r="D182" s="77">
        <v>10635.796189999999</v>
      </c>
      <c r="E182" s="78">
        <f>SUM(C182:D182)</f>
        <v>1879488.88008</v>
      </c>
      <c r="F182" s="78">
        <f>B182-E182</f>
        <v>631099.05391999986</v>
      </c>
      <c r="G182" s="78">
        <f>B182-C182</f>
        <v>641734.85010999977</v>
      </c>
      <c r="H182" s="79">
        <f>E182/B182*100</f>
        <v>74.862499521596121</v>
      </c>
    </row>
    <row r="183" spans="1:8" s="70" customFormat="1" ht="11.25" customHeight="1" x14ac:dyDescent="0.2">
      <c r="A183" s="76" t="s">
        <v>232</v>
      </c>
      <c r="B183" s="81">
        <v>6120</v>
      </c>
      <c r="C183" s="81">
        <v>4113.9638800000002</v>
      </c>
      <c r="D183" s="81">
        <v>444.29237999999998</v>
      </c>
      <c r="E183" s="81">
        <f>SUM(C183:D183)</f>
        <v>4558.2562600000001</v>
      </c>
      <c r="F183" s="81">
        <f>B183-E183</f>
        <v>1561.7437399999999</v>
      </c>
      <c r="G183" s="81">
        <f>B183-C183</f>
        <v>2006.0361199999998</v>
      </c>
      <c r="H183" s="74">
        <f>E183/B183*100</f>
        <v>74.481311437908502</v>
      </c>
    </row>
    <row r="184" spans="1:8" s="70" customFormat="1" ht="11.25" customHeight="1" x14ac:dyDescent="0.2">
      <c r="A184" s="85"/>
      <c r="B184" s="100"/>
      <c r="C184" s="100"/>
      <c r="D184" s="100"/>
      <c r="E184" s="100"/>
      <c r="F184" s="100"/>
      <c r="G184" s="100"/>
      <c r="H184" s="74"/>
    </row>
    <row r="185" spans="1:8" s="70" customFormat="1" ht="11.25" customHeight="1" x14ac:dyDescent="0.2">
      <c r="A185" s="72" t="s">
        <v>233</v>
      </c>
      <c r="B185" s="101">
        <f t="shared" ref="B185:G185" si="21">SUM(B186:B191)</f>
        <v>1067667.2760000001</v>
      </c>
      <c r="C185" s="102">
        <f t="shared" si="21"/>
        <v>527257.21438999998</v>
      </c>
      <c r="D185" s="101">
        <f t="shared" si="21"/>
        <v>34411.579219999992</v>
      </c>
      <c r="E185" s="102">
        <f t="shared" si="21"/>
        <v>561668.79361000005</v>
      </c>
      <c r="F185" s="102">
        <f t="shared" si="21"/>
        <v>505998.48238999996</v>
      </c>
      <c r="G185" s="102">
        <f t="shared" si="21"/>
        <v>540410.06160999998</v>
      </c>
      <c r="H185" s="79">
        <f>E185/B185*100</f>
        <v>52.607100192700862</v>
      </c>
    </row>
    <row r="186" spans="1:8" s="70" customFormat="1" ht="11.25" customHeight="1" x14ac:dyDescent="0.2">
      <c r="A186" s="76" t="s">
        <v>234</v>
      </c>
      <c r="B186" s="77">
        <v>310308.78000000014</v>
      </c>
      <c r="C186" s="78">
        <v>177118.85212999993</v>
      </c>
      <c r="D186" s="77">
        <v>11642.379919999996</v>
      </c>
      <c r="E186" s="78">
        <f>SUM(C186:D186)</f>
        <v>188761.23204999993</v>
      </c>
      <c r="F186" s="78">
        <f>B186-E186</f>
        <v>121547.54795000021</v>
      </c>
      <c r="G186" s="78">
        <f>B186-C186</f>
        <v>133189.92787000022</v>
      </c>
      <c r="H186" s="79">
        <f>E186/B186*100</f>
        <v>60.830129282838804</v>
      </c>
    </row>
    <row r="187" spans="1:8" s="70" customFormat="1" ht="11.25" customHeight="1" x14ac:dyDescent="0.2">
      <c r="A187" s="76" t="s">
        <v>235</v>
      </c>
      <c r="B187" s="77">
        <v>5368</v>
      </c>
      <c r="C187" s="78">
        <v>3102.9184599999999</v>
      </c>
      <c r="D187" s="77">
        <v>120.88928</v>
      </c>
      <c r="E187" s="78">
        <f>SUM(C187:D187)</f>
        <v>3223.8077399999997</v>
      </c>
      <c r="F187" s="78">
        <f>B187-E187</f>
        <v>2144.1922600000003</v>
      </c>
      <c r="G187" s="78">
        <f>B187-C187</f>
        <v>2265.0815400000001</v>
      </c>
      <c r="H187" s="79">
        <f>E187/B187*100</f>
        <v>60.05603092399403</v>
      </c>
    </row>
    <row r="188" spans="1:8" s="70" customFormat="1" ht="11.25" customHeight="1" x14ac:dyDescent="0.2">
      <c r="A188" s="76" t="s">
        <v>236</v>
      </c>
      <c r="B188" s="77">
        <v>31040</v>
      </c>
      <c r="C188" s="78">
        <v>16549.889859999999</v>
      </c>
      <c r="D188" s="77">
        <v>371.45946000000004</v>
      </c>
      <c r="E188" s="78">
        <f>SUM(C188:D188)</f>
        <v>16921.349320000001</v>
      </c>
      <c r="F188" s="78">
        <f>B188-E188</f>
        <v>14118.650679999999</v>
      </c>
      <c r="G188" s="78">
        <f>B188-C188</f>
        <v>14490.110140000001</v>
      </c>
      <c r="H188" s="79">
        <f>E188/B188*100</f>
        <v>54.514656314432997</v>
      </c>
    </row>
    <row r="189" spans="1:8" s="70" customFormat="1" ht="11.25" customHeight="1" x14ac:dyDescent="0.2">
      <c r="A189" s="76" t="s">
        <v>237</v>
      </c>
      <c r="B189" s="77">
        <v>10767</v>
      </c>
      <c r="C189" s="78">
        <v>4342.0417099999995</v>
      </c>
      <c r="D189" s="77">
        <v>749.52831000000003</v>
      </c>
      <c r="E189" s="78">
        <f>SUM(C189:D189)</f>
        <v>5091.5700199999992</v>
      </c>
      <c r="F189" s="78">
        <f>B189-E189</f>
        <v>5675.4299800000008</v>
      </c>
      <c r="G189" s="78">
        <f>B189-C189</f>
        <v>6424.9582900000005</v>
      </c>
      <c r="H189" s="79">
        <f>E189/B189*100</f>
        <v>47.288659979567186</v>
      </c>
    </row>
    <row r="190" spans="1:8" s="70" customFormat="1" ht="11.25" customHeight="1" x14ac:dyDescent="0.2">
      <c r="A190" s="76" t="s">
        <v>238</v>
      </c>
      <c r="B190" s="77">
        <v>14696</v>
      </c>
      <c r="C190" s="78">
        <v>8836.1129799999999</v>
      </c>
      <c r="D190" s="77">
        <v>1052.3352299999999</v>
      </c>
      <c r="E190" s="78">
        <f>SUM(C190:D190)</f>
        <v>9888.4482100000005</v>
      </c>
      <c r="F190" s="78">
        <f>B190-E190</f>
        <v>4807.5517899999995</v>
      </c>
      <c r="G190" s="78">
        <f>B190-C190</f>
        <v>5859.8870200000001</v>
      </c>
      <c r="H190" s="79">
        <f>E190/B190*100</f>
        <v>67.286664466521501</v>
      </c>
    </row>
    <row r="191" spans="1:8" s="70" customFormat="1" ht="11.25" customHeight="1" x14ac:dyDescent="0.2">
      <c r="A191" s="76" t="s">
        <v>239</v>
      </c>
      <c r="B191" s="81">
        <v>695487.49599999981</v>
      </c>
      <c r="C191" s="81">
        <v>317307.39925000007</v>
      </c>
      <c r="D191" s="81">
        <v>20474.987019999997</v>
      </c>
      <c r="E191" s="81">
        <f>SUM(C191:D191)</f>
        <v>337782.38627000008</v>
      </c>
      <c r="F191" s="81">
        <f>B191-E191</f>
        <v>357705.10972999973</v>
      </c>
      <c r="G191" s="81">
        <f>B191-C191</f>
        <v>378180.09674999974</v>
      </c>
      <c r="H191" s="74">
        <f>E191/B191*100</f>
        <v>48.567715194408059</v>
      </c>
    </row>
    <row r="192" spans="1:8" s="70" customFormat="1" ht="11.25" customHeight="1" x14ac:dyDescent="0.2">
      <c r="A192" s="85"/>
      <c r="B192" s="81"/>
      <c r="C192" s="81"/>
      <c r="D192" s="81"/>
      <c r="E192" s="81"/>
      <c r="F192" s="81"/>
      <c r="G192" s="81"/>
      <c r="H192" s="74"/>
    </row>
    <row r="193" spans="1:8" s="70" customFormat="1" ht="11.25" customHeight="1" x14ac:dyDescent="0.2">
      <c r="A193" s="72" t="s">
        <v>240</v>
      </c>
      <c r="B193" s="97">
        <f t="shared" ref="B193:G193" si="22">SUM(B194:B200)</f>
        <v>307621.63099999994</v>
      </c>
      <c r="C193" s="83">
        <f t="shared" si="22"/>
        <v>164541.04222</v>
      </c>
      <c r="D193" s="97">
        <f t="shared" si="22"/>
        <v>15953.01921</v>
      </c>
      <c r="E193" s="83">
        <f t="shared" si="22"/>
        <v>180494.06143</v>
      </c>
      <c r="F193" s="83">
        <f t="shared" si="22"/>
        <v>127127.56956999999</v>
      </c>
      <c r="G193" s="83">
        <f t="shared" si="22"/>
        <v>143080.58878000002</v>
      </c>
      <c r="H193" s="79">
        <f>E193/B193*100</f>
        <v>58.674047349420647</v>
      </c>
    </row>
    <row r="194" spans="1:8" s="70" customFormat="1" ht="11.25" customHeight="1" x14ac:dyDescent="0.2">
      <c r="A194" s="76" t="s">
        <v>241</v>
      </c>
      <c r="B194" s="77">
        <v>63845.921999999999</v>
      </c>
      <c r="C194" s="78">
        <v>37743.075980000001</v>
      </c>
      <c r="D194" s="77">
        <v>1940.6564199999989</v>
      </c>
      <c r="E194" s="78">
        <f>SUM(C194:D194)</f>
        <v>39683.732400000001</v>
      </c>
      <c r="F194" s="78">
        <f>B194-E194</f>
        <v>24162.189599999998</v>
      </c>
      <c r="G194" s="78">
        <f>B194-C194</f>
        <v>26102.846019999997</v>
      </c>
      <c r="H194" s="79">
        <f>E194/B194*100</f>
        <v>62.155469224800299</v>
      </c>
    </row>
    <row r="195" spans="1:8" s="70" customFormat="1" ht="11.25" customHeight="1" x14ac:dyDescent="0.2">
      <c r="A195" s="76" t="s">
        <v>242</v>
      </c>
      <c r="B195" s="77">
        <v>78273.350000000006</v>
      </c>
      <c r="C195" s="78">
        <v>46770.987689999994</v>
      </c>
      <c r="D195" s="77">
        <v>4032.5005000000001</v>
      </c>
      <c r="E195" s="78">
        <f>SUM(C195:D195)</f>
        <v>50803.488189999996</v>
      </c>
      <c r="F195" s="78">
        <f>B195-E195</f>
        <v>27469.861810000009</v>
      </c>
      <c r="G195" s="78">
        <f>B195-C195</f>
        <v>31502.362310000011</v>
      </c>
      <c r="H195" s="79">
        <f>E195/B195*100</f>
        <v>64.905217663483157</v>
      </c>
    </row>
    <row r="196" spans="1:8" s="70" customFormat="1" ht="11.25" customHeight="1" x14ac:dyDescent="0.2">
      <c r="A196" s="76" t="s">
        <v>243</v>
      </c>
      <c r="B196" s="77">
        <v>7973</v>
      </c>
      <c r="C196" s="78">
        <v>3817.9557400000003</v>
      </c>
      <c r="D196" s="77">
        <v>168.22277</v>
      </c>
      <c r="E196" s="78">
        <f>SUM(C196:D196)</f>
        <v>3986.1785100000002</v>
      </c>
      <c r="F196" s="78">
        <f>B196-E196</f>
        <v>3986.8214899999998</v>
      </c>
      <c r="G196" s="78">
        <f>B196-C196</f>
        <v>4155.0442599999997</v>
      </c>
      <c r="H196" s="79">
        <f>E196/B196*100</f>
        <v>49.995967766210967</v>
      </c>
    </row>
    <row r="197" spans="1:8" s="70" customFormat="1" ht="11.25" customHeight="1" x14ac:dyDescent="0.2">
      <c r="A197" s="76" t="s">
        <v>244</v>
      </c>
      <c r="B197" s="77">
        <v>6223</v>
      </c>
      <c r="C197" s="78">
        <v>0</v>
      </c>
      <c r="D197" s="77">
        <v>0</v>
      </c>
      <c r="E197" s="78">
        <f>SUM(C197:D197)</f>
        <v>0</v>
      </c>
      <c r="F197" s="78">
        <f>B197-E197</f>
        <v>6223</v>
      </c>
      <c r="G197" s="78">
        <f>B197-C197</f>
        <v>6223</v>
      </c>
      <c r="H197" s="79">
        <f>E197/B197*100</f>
        <v>0</v>
      </c>
    </row>
    <row r="198" spans="1:8" s="70" customFormat="1" ht="11.25" customHeight="1" x14ac:dyDescent="0.2">
      <c r="A198" s="76" t="s">
        <v>245</v>
      </c>
      <c r="B198" s="77">
        <v>25874.284</v>
      </c>
      <c r="C198" s="78">
        <v>12344.271869999999</v>
      </c>
      <c r="D198" s="77">
        <v>552.00773000000004</v>
      </c>
      <c r="E198" s="78">
        <f>SUM(C198:D198)</f>
        <v>12896.279599999998</v>
      </c>
      <c r="F198" s="78">
        <f>B198-E198</f>
        <v>12978.004400000002</v>
      </c>
      <c r="G198" s="78">
        <f>B198-C198</f>
        <v>13530.012130000001</v>
      </c>
      <c r="H198" s="79">
        <f>E198/B198*100</f>
        <v>49.842073311091426</v>
      </c>
    </row>
    <row r="199" spans="1:8" s="70" customFormat="1" ht="11.25" customHeight="1" x14ac:dyDescent="0.2">
      <c r="A199" s="76" t="s">
        <v>246</v>
      </c>
      <c r="B199" s="77">
        <v>70439.67</v>
      </c>
      <c r="C199" s="78">
        <v>42683.01715</v>
      </c>
      <c r="D199" s="77">
        <v>4971.5430999999999</v>
      </c>
      <c r="E199" s="78">
        <f>SUM(C199:D199)</f>
        <v>47654.560250000002</v>
      </c>
      <c r="F199" s="78">
        <f>B199-E199</f>
        <v>22785.109749999996</v>
      </c>
      <c r="G199" s="78">
        <f>B199-C199</f>
        <v>27756.652849999999</v>
      </c>
      <c r="H199" s="79">
        <f>E199/B199*100</f>
        <v>67.65301462939847</v>
      </c>
    </row>
    <row r="200" spans="1:8" s="70" customFormat="1" ht="11.25" customHeight="1" x14ac:dyDescent="0.2">
      <c r="A200" s="76" t="s">
        <v>247</v>
      </c>
      <c r="B200" s="81">
        <v>54992.404999999999</v>
      </c>
      <c r="C200" s="81">
        <v>21181.733789999998</v>
      </c>
      <c r="D200" s="81">
        <v>4288.0886900000005</v>
      </c>
      <c r="E200" s="81">
        <f>SUM(C200:D200)</f>
        <v>25469.822479999999</v>
      </c>
      <c r="F200" s="81">
        <f>B200-E200</f>
        <v>29522.58252</v>
      </c>
      <c r="G200" s="81">
        <f>B200-C200</f>
        <v>33810.67121</v>
      </c>
      <c r="H200" s="74">
        <f>E200/B200*100</f>
        <v>46.315163848535086</v>
      </c>
    </row>
    <row r="201" spans="1:8" s="70" customFormat="1" ht="11.25" customHeight="1" x14ac:dyDescent="0.2">
      <c r="A201" s="85"/>
      <c r="B201" s="100"/>
      <c r="C201" s="100"/>
      <c r="D201" s="100"/>
      <c r="E201" s="100"/>
      <c r="F201" s="100"/>
      <c r="G201" s="100"/>
      <c r="H201" s="74"/>
    </row>
    <row r="202" spans="1:8" s="70" customFormat="1" ht="11.25" customHeight="1" x14ac:dyDescent="0.2">
      <c r="A202" s="72" t="s">
        <v>248</v>
      </c>
      <c r="B202" s="101">
        <f t="shared" ref="B202:G202" si="23">SUM(B203:B220)+SUM(B225:B241)</f>
        <v>11343808.826580001</v>
      </c>
      <c r="C202" s="102">
        <f t="shared" si="23"/>
        <v>3167380.3549699988</v>
      </c>
      <c r="D202" s="101">
        <f t="shared" si="23"/>
        <v>584908.0124099995</v>
      </c>
      <c r="E202" s="102">
        <f t="shared" si="23"/>
        <v>3752288.3673799988</v>
      </c>
      <c r="F202" s="102">
        <f t="shared" si="23"/>
        <v>7591520.4592000004</v>
      </c>
      <c r="G202" s="102">
        <f t="shared" si="23"/>
        <v>8176428.4716100013</v>
      </c>
      <c r="H202" s="79">
        <f>E202/B202*100</f>
        <v>33.077852639652264</v>
      </c>
    </row>
    <row r="203" spans="1:8" s="70" customFormat="1" ht="11.25" customHeight="1" x14ac:dyDescent="0.2">
      <c r="A203" s="76" t="s">
        <v>249</v>
      </c>
      <c r="B203" s="77">
        <v>13380</v>
      </c>
      <c r="C203" s="78">
        <v>4383.8959999999997</v>
      </c>
      <c r="D203" s="77">
        <v>0</v>
      </c>
      <c r="E203" s="78">
        <f>SUM(C203:D203)</f>
        <v>4383.8959999999997</v>
      </c>
      <c r="F203" s="78">
        <f>B203-E203</f>
        <v>8996.1039999999994</v>
      </c>
      <c r="G203" s="78">
        <f>B203-C203</f>
        <v>8996.1039999999994</v>
      </c>
      <c r="H203" s="79">
        <f>E203/B203*100</f>
        <v>32.764544095665173</v>
      </c>
    </row>
    <row r="204" spans="1:8" s="70" customFormat="1" ht="11.25" customHeight="1" x14ac:dyDescent="0.2">
      <c r="A204" s="76" t="s">
        <v>250</v>
      </c>
      <c r="B204" s="77">
        <v>80167</v>
      </c>
      <c r="C204" s="78">
        <v>36463.629310000004</v>
      </c>
      <c r="D204" s="77">
        <v>33.105640000000001</v>
      </c>
      <c r="E204" s="78">
        <f>SUM(C204:D204)</f>
        <v>36496.734950000005</v>
      </c>
      <c r="F204" s="78">
        <f>B204-E204</f>
        <v>43670.265049999995</v>
      </c>
      <c r="G204" s="78">
        <f>B204-C204</f>
        <v>43703.370689999996</v>
      </c>
      <c r="H204" s="79">
        <f>E204/B204*100</f>
        <v>45.525883405890212</v>
      </c>
    </row>
    <row r="205" spans="1:8" s="70" customFormat="1" ht="11.25" customHeight="1" x14ac:dyDescent="0.2">
      <c r="A205" s="76" t="s">
        <v>251</v>
      </c>
      <c r="B205" s="77">
        <v>19071</v>
      </c>
      <c r="C205" s="78">
        <v>8038.2324800000006</v>
      </c>
      <c r="D205" s="77">
        <v>325.00409000000002</v>
      </c>
      <c r="E205" s="78">
        <f>SUM(C205:D205)</f>
        <v>8363.2365700000009</v>
      </c>
      <c r="F205" s="78">
        <f>B205-E205</f>
        <v>10707.763429999999</v>
      </c>
      <c r="G205" s="78">
        <f>B205-C205</f>
        <v>11032.767519999999</v>
      </c>
      <c r="H205" s="79">
        <f>E205/B205*100</f>
        <v>43.853162235855493</v>
      </c>
    </row>
    <row r="206" spans="1:8" s="70" customFormat="1" ht="11.25" customHeight="1" x14ac:dyDescent="0.2">
      <c r="A206" s="76" t="s">
        <v>252</v>
      </c>
      <c r="B206" s="77">
        <v>7518968.8140000002</v>
      </c>
      <c r="C206" s="78">
        <v>1374786.6752699991</v>
      </c>
      <c r="D206" s="77">
        <v>425372.56327999954</v>
      </c>
      <c r="E206" s="78">
        <f>SUM(C206:D206)</f>
        <v>1800159.2385499985</v>
      </c>
      <c r="F206" s="78">
        <f>B206-E206</f>
        <v>5718809.5754500013</v>
      </c>
      <c r="G206" s="78">
        <f>B206-C206</f>
        <v>6144182.1387300007</v>
      </c>
      <c r="H206" s="79">
        <f>E206/B206*100</f>
        <v>23.941570753667424</v>
      </c>
    </row>
    <row r="207" spans="1:8" s="70" customFormat="1" ht="11.25" customHeight="1" x14ac:dyDescent="0.2">
      <c r="A207" s="76" t="s">
        <v>253</v>
      </c>
      <c r="B207" s="77">
        <v>112111.966</v>
      </c>
      <c r="C207" s="78">
        <v>64170.445</v>
      </c>
      <c r="D207" s="77">
        <v>5493.1283300000014</v>
      </c>
      <c r="E207" s="78">
        <f>SUM(C207:D207)</f>
        <v>69663.573329999999</v>
      </c>
      <c r="F207" s="78">
        <f>B207-E207</f>
        <v>42448.392670000001</v>
      </c>
      <c r="G207" s="78">
        <f>B207-C207</f>
        <v>47941.521000000001</v>
      </c>
      <c r="H207" s="79">
        <f>E207/B207*100</f>
        <v>62.13750040740522</v>
      </c>
    </row>
    <row r="208" spans="1:8" s="70" customFormat="1" ht="11.25" customHeight="1" x14ac:dyDescent="0.2">
      <c r="A208" s="76" t="s">
        <v>254</v>
      </c>
      <c r="B208" s="77">
        <v>15701</v>
      </c>
      <c r="C208" s="78">
        <v>6486.1202899999998</v>
      </c>
      <c r="D208" s="77">
        <v>596.74894999999992</v>
      </c>
      <c r="E208" s="78">
        <f>SUM(C208:D208)</f>
        <v>7082.86924</v>
      </c>
      <c r="F208" s="78">
        <f>B208-E208</f>
        <v>8618.13076</v>
      </c>
      <c r="G208" s="78">
        <f>B208-C208</f>
        <v>9214.8797100000011</v>
      </c>
      <c r="H208" s="79">
        <f>E208/B208*100</f>
        <v>45.110943506783009</v>
      </c>
    </row>
    <row r="209" spans="1:8" s="70" customFormat="1" ht="11.25" customHeight="1" x14ac:dyDescent="0.2">
      <c r="A209" s="76" t="s">
        <v>255</v>
      </c>
      <c r="B209" s="77">
        <v>26353</v>
      </c>
      <c r="C209" s="78">
        <v>11429.36346</v>
      </c>
      <c r="D209" s="77">
        <v>1765.59735</v>
      </c>
      <c r="E209" s="78">
        <f>SUM(C209:D209)</f>
        <v>13194.96081</v>
      </c>
      <c r="F209" s="78">
        <f>B209-E209</f>
        <v>13158.03919</v>
      </c>
      <c r="G209" s="78">
        <f>B209-C209</f>
        <v>14923.63654</v>
      </c>
      <c r="H209" s="79">
        <f>E209/B209*100</f>
        <v>50.070052024437452</v>
      </c>
    </row>
    <row r="210" spans="1:8" s="70" customFormat="1" ht="11.25" customHeight="1" x14ac:dyDescent="0.2">
      <c r="A210" s="76" t="s">
        <v>256</v>
      </c>
      <c r="B210" s="77">
        <v>88204.023000000001</v>
      </c>
      <c r="C210" s="78">
        <v>51896.493630000004</v>
      </c>
      <c r="D210" s="77">
        <v>1047.53332</v>
      </c>
      <c r="E210" s="78">
        <f>SUM(C210:D210)</f>
        <v>52944.026950000007</v>
      </c>
      <c r="F210" s="78">
        <f>B210-E210</f>
        <v>35259.996049999994</v>
      </c>
      <c r="G210" s="78">
        <f>B210-C210</f>
        <v>36307.529369999997</v>
      </c>
      <c r="H210" s="79">
        <f>E210/B210*100</f>
        <v>60.024503587551791</v>
      </c>
    </row>
    <row r="211" spans="1:8" s="70" customFormat="1" ht="11.25" customHeight="1" x14ac:dyDescent="0.2">
      <c r="A211" s="76" t="s">
        <v>257</v>
      </c>
      <c r="B211" s="77">
        <v>45099.950000000004</v>
      </c>
      <c r="C211" s="78">
        <v>14977.24539</v>
      </c>
      <c r="D211" s="77">
        <v>153.5155</v>
      </c>
      <c r="E211" s="78">
        <f>SUM(C211:D211)</f>
        <v>15130.76089</v>
      </c>
      <c r="F211" s="78">
        <f>B211-E211</f>
        <v>29969.189110000007</v>
      </c>
      <c r="G211" s="78">
        <f>B211-C211</f>
        <v>30122.704610000004</v>
      </c>
      <c r="H211" s="79">
        <f>E211/B211*100</f>
        <v>33.549396152323894</v>
      </c>
    </row>
    <row r="212" spans="1:8" s="70" customFormat="1" ht="11.25" customHeight="1" x14ac:dyDescent="0.2">
      <c r="A212" s="76" t="s">
        <v>258</v>
      </c>
      <c r="B212" s="77">
        <v>35432.966999999997</v>
      </c>
      <c r="C212" s="78">
        <v>11715.90408</v>
      </c>
      <c r="D212" s="77">
        <v>15382.353090000001</v>
      </c>
      <c r="E212" s="78">
        <f>SUM(C212:D212)</f>
        <v>27098.257170000001</v>
      </c>
      <c r="F212" s="78">
        <f>B212-E212</f>
        <v>8334.7098299999961</v>
      </c>
      <c r="G212" s="78">
        <f>B212-C212</f>
        <v>23717.062919999997</v>
      </c>
      <c r="H212" s="79">
        <f>E212/B212*100</f>
        <v>76.477527749793012</v>
      </c>
    </row>
    <row r="213" spans="1:8" s="70" customFormat="1" ht="11.25" customHeight="1" x14ac:dyDescent="0.2">
      <c r="A213" s="76" t="s">
        <v>259</v>
      </c>
      <c r="B213" s="77">
        <v>22814.115000000002</v>
      </c>
      <c r="C213" s="78">
        <v>10587.87761</v>
      </c>
      <c r="D213" s="77">
        <v>1937.12491</v>
      </c>
      <c r="E213" s="78">
        <f>SUM(C213:D213)</f>
        <v>12525.00252</v>
      </c>
      <c r="F213" s="78">
        <f>B213-E213</f>
        <v>10289.112480000002</v>
      </c>
      <c r="G213" s="78">
        <f>B213-C213</f>
        <v>12226.237390000002</v>
      </c>
      <c r="H213" s="79">
        <f>E213/B213*100</f>
        <v>54.900233999872441</v>
      </c>
    </row>
    <row r="214" spans="1:8" s="70" customFormat="1" ht="11.25" customHeight="1" x14ac:dyDescent="0.2">
      <c r="A214" s="76" t="s">
        <v>260</v>
      </c>
      <c r="B214" s="77">
        <v>31540</v>
      </c>
      <c r="C214" s="78">
        <v>13759.713900000001</v>
      </c>
      <c r="D214" s="77">
        <v>246.0608</v>
      </c>
      <c r="E214" s="78">
        <f>SUM(C214:D214)</f>
        <v>14005.7747</v>
      </c>
      <c r="F214" s="78">
        <f>B214-E214</f>
        <v>17534.225299999998</v>
      </c>
      <c r="G214" s="78">
        <f>B214-C214</f>
        <v>17780.286099999998</v>
      </c>
      <c r="H214" s="79">
        <f>E214/B214*100</f>
        <v>44.40638776157261</v>
      </c>
    </row>
    <row r="215" spans="1:8" s="70" customFormat="1" ht="11.25" customHeight="1" x14ac:dyDescent="0.2">
      <c r="A215" s="76" t="s">
        <v>261</v>
      </c>
      <c r="B215" s="77">
        <v>125998.67200000001</v>
      </c>
      <c r="C215" s="78">
        <v>82321.790260000009</v>
      </c>
      <c r="D215" s="77">
        <v>4222.6225800000002</v>
      </c>
      <c r="E215" s="78">
        <f>SUM(C215:D215)</f>
        <v>86544.412840000005</v>
      </c>
      <c r="F215" s="78">
        <f>B215-E215</f>
        <v>39454.259160000001</v>
      </c>
      <c r="G215" s="78">
        <f>B215-C215</f>
        <v>43676.881739999997</v>
      </c>
      <c r="H215" s="79">
        <f>E215/B215*100</f>
        <v>68.68676587321491</v>
      </c>
    </row>
    <row r="216" spans="1:8" s="70" customFormat="1" ht="11.25" customHeight="1" x14ac:dyDescent="0.2">
      <c r="A216" s="76" t="s">
        <v>262</v>
      </c>
      <c r="B216" s="77">
        <v>37464.284</v>
      </c>
      <c r="C216" s="78">
        <v>14619.31926</v>
      </c>
      <c r="D216" s="77">
        <v>1492.7879499999999</v>
      </c>
      <c r="E216" s="78">
        <f>SUM(C216:D216)</f>
        <v>16112.10721</v>
      </c>
      <c r="F216" s="78">
        <f>B216-E216</f>
        <v>21352.176789999998</v>
      </c>
      <c r="G216" s="78">
        <f>B216-C216</f>
        <v>22844.964739999999</v>
      </c>
      <c r="H216" s="79">
        <f>E216/B216*100</f>
        <v>43.006579840148554</v>
      </c>
    </row>
    <row r="217" spans="1:8" s="70" customFormat="1" ht="11.25" customHeight="1" x14ac:dyDescent="0.2">
      <c r="A217" s="76" t="s">
        <v>263</v>
      </c>
      <c r="B217" s="77">
        <v>47750</v>
      </c>
      <c r="C217" s="78">
        <v>17615.639760000002</v>
      </c>
      <c r="D217" s="77">
        <v>832.57736</v>
      </c>
      <c r="E217" s="78">
        <f>SUM(C217:D217)</f>
        <v>18448.217120000001</v>
      </c>
      <c r="F217" s="78">
        <f>B217-E217</f>
        <v>29301.782879999999</v>
      </c>
      <c r="G217" s="78">
        <f>B217-C217</f>
        <v>30134.360239999998</v>
      </c>
      <c r="H217" s="79">
        <f>E217/B217*100</f>
        <v>38.635009675392674</v>
      </c>
    </row>
    <row r="218" spans="1:8" s="70" customFormat="1" ht="11.25" customHeight="1" x14ac:dyDescent="0.2">
      <c r="A218" s="76" t="s">
        <v>264</v>
      </c>
      <c r="B218" s="77">
        <v>14792</v>
      </c>
      <c r="C218" s="78">
        <v>8941.94938</v>
      </c>
      <c r="D218" s="77">
        <v>1503.8395399999999</v>
      </c>
      <c r="E218" s="78">
        <f>SUM(C218:D218)</f>
        <v>10445.788919999999</v>
      </c>
      <c r="F218" s="78">
        <f>B218-E218</f>
        <v>4346.2110800000009</v>
      </c>
      <c r="G218" s="78">
        <f>B218-C218</f>
        <v>5850.05062</v>
      </c>
      <c r="H218" s="79">
        <f>E218/B218*100</f>
        <v>70.617826663061109</v>
      </c>
    </row>
    <row r="219" spans="1:8" s="70" customFormat="1" ht="11.25" customHeight="1" x14ac:dyDescent="0.2">
      <c r="A219" s="76" t="s">
        <v>265</v>
      </c>
      <c r="B219" s="81">
        <v>52037</v>
      </c>
      <c r="C219" s="81">
        <v>25413.761039999998</v>
      </c>
      <c r="D219" s="81">
        <v>65.746859999999998</v>
      </c>
      <c r="E219" s="81">
        <f>SUM(C219:D219)</f>
        <v>25479.507899999997</v>
      </c>
      <c r="F219" s="81">
        <f>B219-E219</f>
        <v>26557.492100000003</v>
      </c>
      <c r="G219" s="81">
        <f>B219-C219</f>
        <v>26623.238960000002</v>
      </c>
      <c r="H219" s="74">
        <f>E219/B219*100</f>
        <v>48.964213732536457</v>
      </c>
    </row>
    <row r="220" spans="1:8" s="70" customFormat="1" ht="11.25" customHeight="1" x14ac:dyDescent="0.2">
      <c r="A220" s="76" t="s">
        <v>266</v>
      </c>
      <c r="B220" s="97">
        <f t="shared" ref="B220:G220" si="24">SUM(B221:B224)</f>
        <v>574021.25300000003</v>
      </c>
      <c r="C220" s="83">
        <f t="shared" si="24"/>
        <v>154783.60077000002</v>
      </c>
      <c r="D220" s="97">
        <f t="shared" si="24"/>
        <v>8098.7633800000003</v>
      </c>
      <c r="E220" s="83">
        <f t="shared" si="24"/>
        <v>162882.36415000001</v>
      </c>
      <c r="F220" s="83">
        <f t="shared" si="24"/>
        <v>411138.88884999999</v>
      </c>
      <c r="G220" s="83">
        <f t="shared" si="24"/>
        <v>419237.65223000001</v>
      </c>
      <c r="H220" s="79">
        <f>E220/B220*100</f>
        <v>28.375667851796422</v>
      </c>
    </row>
    <row r="221" spans="1:8" s="70" customFormat="1" ht="11.25" customHeight="1" x14ac:dyDescent="0.2">
      <c r="A221" s="76" t="s">
        <v>267</v>
      </c>
      <c r="B221" s="77">
        <v>83281</v>
      </c>
      <c r="C221" s="78">
        <v>40240.262419999999</v>
      </c>
      <c r="D221" s="77">
        <v>2351.17938</v>
      </c>
      <c r="E221" s="78">
        <f>SUM(C221:D221)</f>
        <v>42591.441800000001</v>
      </c>
      <c r="F221" s="78">
        <f>B221-E221</f>
        <v>40689.558199999999</v>
      </c>
      <c r="G221" s="78">
        <f>B221-C221</f>
        <v>43040.737580000001</v>
      </c>
      <c r="H221" s="79">
        <f>E221/B221*100</f>
        <v>51.14184724006676</v>
      </c>
    </row>
    <row r="222" spans="1:8" s="70" customFormat="1" ht="11.25" customHeight="1" x14ac:dyDescent="0.2">
      <c r="A222" s="76" t="s">
        <v>268</v>
      </c>
      <c r="B222" s="77">
        <v>111716.253</v>
      </c>
      <c r="C222" s="78">
        <v>84097.820720000003</v>
      </c>
      <c r="D222" s="77">
        <v>1376.8549800000001</v>
      </c>
      <c r="E222" s="78">
        <f>SUM(C222:D222)</f>
        <v>85474.675700000007</v>
      </c>
      <c r="F222" s="78">
        <f>B222-E222</f>
        <v>26241.57729999999</v>
      </c>
      <c r="G222" s="78">
        <f>B222-C222</f>
        <v>27618.432279999994</v>
      </c>
      <c r="H222" s="79">
        <f>E222/B222*100</f>
        <v>76.510510695341722</v>
      </c>
    </row>
    <row r="223" spans="1:8" s="70" customFormat="1" ht="11.25" customHeight="1" x14ac:dyDescent="0.2">
      <c r="A223" s="76" t="s">
        <v>269</v>
      </c>
      <c r="B223" s="77">
        <v>40733</v>
      </c>
      <c r="C223" s="78">
        <v>16452.244890000002</v>
      </c>
      <c r="D223" s="77">
        <v>3594.7039100000002</v>
      </c>
      <c r="E223" s="78">
        <f>SUM(C223:D223)</f>
        <v>20046.948800000002</v>
      </c>
      <c r="F223" s="78">
        <f>B223-E223</f>
        <v>20686.051199999998</v>
      </c>
      <c r="G223" s="78">
        <f>B223-C223</f>
        <v>24280.755109999998</v>
      </c>
      <c r="H223" s="79">
        <f>E223/B223*100</f>
        <v>49.215497999165301</v>
      </c>
    </row>
    <row r="224" spans="1:8" s="70" customFormat="1" ht="11.25" customHeight="1" x14ac:dyDescent="0.2">
      <c r="A224" s="76" t="s">
        <v>270</v>
      </c>
      <c r="B224" s="77">
        <v>338291</v>
      </c>
      <c r="C224" s="78">
        <v>13993.27274</v>
      </c>
      <c r="D224" s="77">
        <v>776.02511000000004</v>
      </c>
      <c r="E224" s="78">
        <f>SUM(C224:D224)</f>
        <v>14769.297850000001</v>
      </c>
      <c r="F224" s="78">
        <f>B224-E224</f>
        <v>323521.70215000003</v>
      </c>
      <c r="G224" s="78">
        <f>B224-C224</f>
        <v>324297.72726000001</v>
      </c>
      <c r="H224" s="79">
        <f>E224/B224*100</f>
        <v>4.3658559790239773</v>
      </c>
    </row>
    <row r="225" spans="1:8" s="70" customFormat="1" ht="11.25" customHeight="1" x14ac:dyDescent="0.2">
      <c r="A225" s="76" t="s">
        <v>271</v>
      </c>
      <c r="B225" s="77">
        <v>187999.79699999999</v>
      </c>
      <c r="C225" s="78">
        <v>92646.006190000015</v>
      </c>
      <c r="D225" s="77">
        <v>9491.6888600000002</v>
      </c>
      <c r="E225" s="78">
        <f>SUM(C225:D225)</f>
        <v>102137.69505000001</v>
      </c>
      <c r="F225" s="78">
        <f>B225-E225</f>
        <v>85862.101949999982</v>
      </c>
      <c r="G225" s="78">
        <f>B225-C225</f>
        <v>95353.790809999977</v>
      </c>
      <c r="H225" s="79">
        <f>E225/B225*100</f>
        <v>54.328619860158689</v>
      </c>
    </row>
    <row r="226" spans="1:8" s="70" customFormat="1" ht="11.25" customHeight="1" x14ac:dyDescent="0.2">
      <c r="A226" s="76" t="s">
        <v>272</v>
      </c>
      <c r="B226" s="77">
        <v>122745.31999999999</v>
      </c>
      <c r="C226" s="78">
        <v>75569.214259999993</v>
      </c>
      <c r="D226" s="77">
        <v>358.23354999999998</v>
      </c>
      <c r="E226" s="78">
        <f>SUM(C226:D226)</f>
        <v>75927.447809999998</v>
      </c>
      <c r="F226" s="78">
        <f>B226-E226</f>
        <v>46817.872189999995</v>
      </c>
      <c r="G226" s="78">
        <f>B226-C226</f>
        <v>47176.105739999999</v>
      </c>
      <c r="H226" s="79">
        <f>E226/B226*100</f>
        <v>61.857713035413489</v>
      </c>
    </row>
    <row r="227" spans="1:8" s="70" customFormat="1" ht="11.25" customHeight="1" x14ac:dyDescent="0.2">
      <c r="A227" s="76" t="s">
        <v>273</v>
      </c>
      <c r="B227" s="77">
        <v>264019.09399999998</v>
      </c>
      <c r="C227" s="78">
        <v>72936.617719999995</v>
      </c>
      <c r="D227" s="77">
        <v>56558.200750000004</v>
      </c>
      <c r="E227" s="78">
        <f>SUM(C227:D227)</f>
        <v>129494.81847</v>
      </c>
      <c r="F227" s="78">
        <f>B227-E227</f>
        <v>134524.27552999998</v>
      </c>
      <c r="G227" s="78">
        <f>B227-C227</f>
        <v>191082.47628</v>
      </c>
      <c r="H227" s="79">
        <f>E227/B227*100</f>
        <v>49.04752020321682</v>
      </c>
    </row>
    <row r="228" spans="1:8" s="70" customFormat="1" ht="11.25" customHeight="1" x14ac:dyDescent="0.2">
      <c r="A228" s="76" t="s">
        <v>274</v>
      </c>
      <c r="B228" s="77">
        <v>33110</v>
      </c>
      <c r="C228" s="78">
        <v>18460.025079999999</v>
      </c>
      <c r="D228" s="77">
        <v>579.33604000000003</v>
      </c>
      <c r="E228" s="78">
        <f>SUM(C228:D228)</f>
        <v>19039.361119999998</v>
      </c>
      <c r="F228" s="78">
        <f>B228-E228</f>
        <v>14070.638880000002</v>
      </c>
      <c r="G228" s="78">
        <f>B228-C228</f>
        <v>14649.974920000001</v>
      </c>
      <c r="H228" s="79">
        <f>E228/B228*100</f>
        <v>57.503355844155834</v>
      </c>
    </row>
    <row r="229" spans="1:8" s="70" customFormat="1" ht="11.25" customHeight="1" x14ac:dyDescent="0.2">
      <c r="A229" s="76" t="s">
        <v>275</v>
      </c>
      <c r="B229" s="77">
        <v>22947</v>
      </c>
      <c r="C229" s="78">
        <v>10710.528689999999</v>
      </c>
      <c r="D229" s="77">
        <v>1770.9194299999999</v>
      </c>
      <c r="E229" s="78">
        <f>SUM(C229:D229)</f>
        <v>12481.448119999999</v>
      </c>
      <c r="F229" s="78">
        <f>B229-E229</f>
        <v>10465.551880000001</v>
      </c>
      <c r="G229" s="78">
        <f>B229-C229</f>
        <v>12236.471310000001</v>
      </c>
      <c r="H229" s="79">
        <f>E229/B229*100</f>
        <v>54.392504989759004</v>
      </c>
    </row>
    <row r="230" spans="1:8" s="70" customFormat="1" ht="11.25" customHeight="1" x14ac:dyDescent="0.2">
      <c r="A230" s="76" t="s">
        <v>276</v>
      </c>
      <c r="B230" s="77">
        <v>112017</v>
      </c>
      <c r="C230" s="78">
        <v>63883.267460000003</v>
      </c>
      <c r="D230" s="77">
        <v>5702.0247300000001</v>
      </c>
      <c r="E230" s="78">
        <f>SUM(C230:D230)</f>
        <v>69585.292190000007</v>
      </c>
      <c r="F230" s="78">
        <f>B230-E230</f>
        <v>42431.707809999993</v>
      </c>
      <c r="G230" s="78">
        <f>B230-C230</f>
        <v>48133.732539999997</v>
      </c>
      <c r="H230" s="79">
        <f>E230/B230*100</f>
        <v>62.120296196113102</v>
      </c>
    </row>
    <row r="231" spans="1:8" s="70" customFormat="1" ht="11.25" customHeight="1" x14ac:dyDescent="0.2">
      <c r="A231" s="76" t="s">
        <v>277</v>
      </c>
      <c r="B231" s="77">
        <v>12890.589</v>
      </c>
      <c r="C231" s="78">
        <v>6027.5130899999995</v>
      </c>
      <c r="D231" s="77">
        <v>970.59203000000002</v>
      </c>
      <c r="E231" s="78">
        <f>SUM(C231:D231)</f>
        <v>6998.1051199999993</v>
      </c>
      <c r="F231" s="78">
        <f>B231-E231</f>
        <v>5892.4838800000007</v>
      </c>
      <c r="G231" s="78">
        <f>B231-C231</f>
        <v>6863.0759100000005</v>
      </c>
      <c r="H231" s="79">
        <f>E231/B231*100</f>
        <v>54.288482240803724</v>
      </c>
    </row>
    <row r="232" spans="1:8" s="70" customFormat="1" ht="11.25" customHeight="1" x14ac:dyDescent="0.2">
      <c r="A232" s="76" t="s">
        <v>278</v>
      </c>
      <c r="B232" s="77">
        <v>39035</v>
      </c>
      <c r="C232" s="78">
        <v>17777.621010000003</v>
      </c>
      <c r="D232" s="77">
        <v>27.664349999999999</v>
      </c>
      <c r="E232" s="78">
        <f>SUM(C232:D232)</f>
        <v>17805.285360000002</v>
      </c>
      <c r="F232" s="78">
        <f>B232-E232</f>
        <v>21229.714639999998</v>
      </c>
      <c r="G232" s="78">
        <f>B232-C232</f>
        <v>21257.378989999997</v>
      </c>
      <c r="H232" s="79">
        <f>E232/B232*100</f>
        <v>45.613642525938261</v>
      </c>
    </row>
    <row r="233" spans="1:8" s="70" customFormat="1" ht="11.25" customHeight="1" x14ac:dyDescent="0.2">
      <c r="A233" s="76" t="s">
        <v>279</v>
      </c>
      <c r="B233" s="77">
        <v>14265</v>
      </c>
      <c r="C233" s="78">
        <v>12099.41848</v>
      </c>
      <c r="D233" s="77">
        <v>181.56475</v>
      </c>
      <c r="E233" s="78">
        <f>SUM(C233:D233)</f>
        <v>12280.98323</v>
      </c>
      <c r="F233" s="78">
        <f>B233-E233</f>
        <v>1984.0167700000002</v>
      </c>
      <c r="G233" s="78">
        <f>B233-C233</f>
        <v>2165.5815199999997</v>
      </c>
      <c r="H233" s="79">
        <f>E233/B233*100</f>
        <v>86.091715597616542</v>
      </c>
    </row>
    <row r="234" spans="1:8" s="70" customFormat="1" ht="11.25" customHeight="1" x14ac:dyDescent="0.2">
      <c r="A234" s="76" t="s">
        <v>106</v>
      </c>
      <c r="B234" s="77">
        <v>95382</v>
      </c>
      <c r="C234" s="78">
        <v>38807.595710000001</v>
      </c>
      <c r="D234" s="77">
        <v>3280.5528899999999</v>
      </c>
      <c r="E234" s="78">
        <f>SUM(C234:D234)</f>
        <v>42088.1486</v>
      </c>
      <c r="F234" s="78">
        <f>B234-E234</f>
        <v>53293.8514</v>
      </c>
      <c r="G234" s="78">
        <f>B234-C234</f>
        <v>56574.404289999999</v>
      </c>
      <c r="H234" s="79">
        <f>E234/B234*100</f>
        <v>44.125881822566107</v>
      </c>
    </row>
    <row r="235" spans="1:8" s="70" customFormat="1" ht="11.25" customHeight="1" x14ac:dyDescent="0.2">
      <c r="A235" s="76" t="s">
        <v>280</v>
      </c>
      <c r="B235" s="77">
        <v>363017.66099999996</v>
      </c>
      <c r="C235" s="78">
        <v>234005.49129999999</v>
      </c>
      <c r="D235" s="77">
        <v>2025.9613000000002</v>
      </c>
      <c r="E235" s="78">
        <f>SUM(C235:D235)</f>
        <v>236031.45259999999</v>
      </c>
      <c r="F235" s="78">
        <f>B235-E235</f>
        <v>126986.20839999997</v>
      </c>
      <c r="G235" s="78">
        <f>B235-C235</f>
        <v>129012.16969999997</v>
      </c>
      <c r="H235" s="79">
        <f>E235/B235*100</f>
        <v>65.019275356963973</v>
      </c>
    </row>
    <row r="236" spans="1:8" s="70" customFormat="1" ht="11.25" customHeight="1" x14ac:dyDescent="0.2">
      <c r="A236" s="76" t="s">
        <v>281</v>
      </c>
      <c r="B236" s="77">
        <v>34996</v>
      </c>
      <c r="C236" s="78">
        <v>13522.274960000001</v>
      </c>
      <c r="D236" s="77">
        <v>4401.7349000000004</v>
      </c>
      <c r="E236" s="78">
        <f>SUM(C236:D236)</f>
        <v>17924.009860000002</v>
      </c>
      <c r="F236" s="78">
        <f>B236-E236</f>
        <v>17071.990139999998</v>
      </c>
      <c r="G236" s="78">
        <f>B236-C236</f>
        <v>21473.725039999998</v>
      </c>
      <c r="H236" s="79">
        <f>E236/B236*100</f>
        <v>51.217310149731397</v>
      </c>
    </row>
    <row r="237" spans="1:8" s="70" customFormat="1" ht="11.25" customHeight="1" x14ac:dyDescent="0.2">
      <c r="A237" s="76" t="s">
        <v>282</v>
      </c>
      <c r="B237" s="77">
        <v>35281.665999999997</v>
      </c>
      <c r="C237" s="78">
        <v>24265.23</v>
      </c>
      <c r="D237" s="77">
        <v>1481.2047299999999</v>
      </c>
      <c r="E237" s="78">
        <f>SUM(C237:D237)</f>
        <v>25746.434730000001</v>
      </c>
      <c r="F237" s="78">
        <f>B237-E237</f>
        <v>9535.2312699999966</v>
      </c>
      <c r="G237" s="78">
        <f>B237-C237</f>
        <v>11016.435999999998</v>
      </c>
      <c r="H237" s="79">
        <f>E237/B237*100</f>
        <v>72.973976710736963</v>
      </c>
    </row>
    <row r="238" spans="1:8" s="70" customFormat="1" ht="11.25" customHeight="1" x14ac:dyDescent="0.2">
      <c r="A238" s="76" t="s">
        <v>283</v>
      </c>
      <c r="B238" s="77">
        <v>43676</v>
      </c>
      <c r="C238" s="78">
        <v>21778.445909999999</v>
      </c>
      <c r="D238" s="77">
        <v>609.38067000000001</v>
      </c>
      <c r="E238" s="78">
        <f>SUM(C238:D238)</f>
        <v>22387.826579999997</v>
      </c>
      <c r="F238" s="78">
        <f>B238-E238</f>
        <v>21288.173420000003</v>
      </c>
      <c r="G238" s="78">
        <f>B238-C238</f>
        <v>21897.554090000001</v>
      </c>
      <c r="H238" s="79">
        <f>E238/B238*100</f>
        <v>51.258875767011624</v>
      </c>
    </row>
    <row r="239" spans="1:8" s="70" customFormat="1" ht="11.25" customHeight="1" x14ac:dyDescent="0.2">
      <c r="A239" s="76" t="s">
        <v>284</v>
      </c>
      <c r="B239" s="77">
        <v>17807.445</v>
      </c>
      <c r="C239" s="78">
        <v>7910.6508200000007</v>
      </c>
      <c r="D239" s="77">
        <v>1429.7046799999998</v>
      </c>
      <c r="E239" s="78">
        <f>SUM(C239:D239)</f>
        <v>9340.3555000000015</v>
      </c>
      <c r="F239" s="78">
        <f>B239-E239</f>
        <v>8467.0894999999982</v>
      </c>
      <c r="G239" s="78">
        <f>B239-C239</f>
        <v>9896.794179999999</v>
      </c>
      <c r="H239" s="79">
        <f>E239/B239*100</f>
        <v>52.451968825398595</v>
      </c>
    </row>
    <row r="240" spans="1:8" s="70" customFormat="1" ht="11.25" customHeight="1" x14ac:dyDescent="0.2">
      <c r="A240" s="76" t="s">
        <v>285</v>
      </c>
      <c r="B240" s="77">
        <v>114218.613</v>
      </c>
      <c r="C240" s="78">
        <v>71081.883319999994</v>
      </c>
      <c r="D240" s="77">
        <v>539.94749000000002</v>
      </c>
      <c r="E240" s="78">
        <f>SUM(C240:D240)</f>
        <v>71621.830809999999</v>
      </c>
      <c r="F240" s="78">
        <f>B240-E240</f>
        <v>42596.782189999998</v>
      </c>
      <c r="G240" s="78">
        <f>B240-C240</f>
        <v>43136.729680000004</v>
      </c>
      <c r="H240" s="79">
        <f>E240/B240*100</f>
        <v>62.705918876812142</v>
      </c>
    </row>
    <row r="241" spans="1:8" s="70" customFormat="1" ht="11.25" customHeight="1" x14ac:dyDescent="0.2">
      <c r="A241" s="76" t="s">
        <v>286</v>
      </c>
      <c r="B241" s="81">
        <v>969493.59758000006</v>
      </c>
      <c r="C241" s="81">
        <v>473506.91407999996</v>
      </c>
      <c r="D241" s="81">
        <v>26930.228329999994</v>
      </c>
      <c r="E241" s="81">
        <f>SUM(C241:D241)</f>
        <v>500437.14240999997</v>
      </c>
      <c r="F241" s="81">
        <f>B241-E241</f>
        <v>469056.45517000009</v>
      </c>
      <c r="G241" s="81">
        <f>B241-C241</f>
        <v>495986.6835000001</v>
      </c>
      <c r="H241" s="74">
        <f>E241/B241*100</f>
        <v>51.618406110072868</v>
      </c>
    </row>
    <row r="242" spans="1:8" s="70" customFormat="1" ht="11.25" customHeight="1" x14ac:dyDescent="0.2">
      <c r="A242" s="85"/>
      <c r="B242" s="77"/>
      <c r="C242" s="78"/>
      <c r="D242" s="77"/>
      <c r="E242" s="78"/>
      <c r="F242" s="78"/>
      <c r="G242" s="78"/>
      <c r="H242" s="74"/>
    </row>
    <row r="243" spans="1:8" s="70" customFormat="1" ht="11.25" customHeight="1" x14ac:dyDescent="0.2">
      <c r="A243" s="72" t="s">
        <v>287</v>
      </c>
      <c r="B243" s="81">
        <v>4976283.8039999995</v>
      </c>
      <c r="C243" s="81">
        <v>2392725.3868899997</v>
      </c>
      <c r="D243" s="81">
        <v>390755.04463999998</v>
      </c>
      <c r="E243" s="81">
        <f>SUM(C243:D243)</f>
        <v>2783480.4315299997</v>
      </c>
      <c r="F243" s="81">
        <f>B243-E243</f>
        <v>2192803.3724699998</v>
      </c>
      <c r="G243" s="81">
        <f>B243-C243</f>
        <v>2583558.4171099998</v>
      </c>
      <c r="H243" s="74">
        <f>E243/B243*100</f>
        <v>55.934921342159051</v>
      </c>
    </row>
    <row r="244" spans="1:8" s="70" customFormat="1" ht="11.25" customHeight="1" x14ac:dyDescent="0.2">
      <c r="A244" s="85"/>
      <c r="B244" s="77"/>
      <c r="C244" s="78"/>
      <c r="D244" s="77"/>
      <c r="E244" s="78"/>
      <c r="F244" s="78"/>
      <c r="G244" s="78"/>
      <c r="H244" s="79"/>
    </row>
    <row r="245" spans="1:8" s="70" customFormat="1" ht="11.25" customHeight="1" x14ac:dyDescent="0.2">
      <c r="A245" s="72" t="s">
        <v>288</v>
      </c>
      <c r="B245" s="81">
        <v>799</v>
      </c>
      <c r="C245" s="81">
        <v>436.88409999999999</v>
      </c>
      <c r="D245" s="81">
        <v>62.025330000000004</v>
      </c>
      <c r="E245" s="81">
        <f>SUM(C245:D245)</f>
        <v>498.90942999999999</v>
      </c>
      <c r="F245" s="81">
        <f>B245-E245</f>
        <v>300.09057000000001</v>
      </c>
      <c r="G245" s="81">
        <f>B245-C245</f>
        <v>362.11590000000001</v>
      </c>
      <c r="H245" s="74">
        <f>E245/B245*100</f>
        <v>62.441730913642047</v>
      </c>
    </row>
    <row r="246" spans="1:8" s="70" customFormat="1" ht="11.25" customHeight="1" x14ac:dyDescent="0.2">
      <c r="A246" s="85"/>
      <c r="B246" s="81"/>
      <c r="C246" s="81"/>
      <c r="D246" s="81"/>
      <c r="E246" s="81"/>
      <c r="F246" s="81"/>
      <c r="G246" s="81"/>
      <c r="H246" s="74"/>
    </row>
    <row r="247" spans="1:8" s="70" customFormat="1" ht="11.25" customHeight="1" x14ac:dyDescent="0.2">
      <c r="A247" s="72" t="s">
        <v>289</v>
      </c>
      <c r="B247" s="97">
        <f t="shared" ref="B247:G247" si="25">SUM(B248:B252)</f>
        <v>6840308.2829999998</v>
      </c>
      <c r="C247" s="83">
        <f t="shared" si="25"/>
        <v>2720361.2226699996</v>
      </c>
      <c r="D247" s="97">
        <f t="shared" si="25"/>
        <v>122487.15696000001</v>
      </c>
      <c r="E247" s="83">
        <f t="shared" si="25"/>
        <v>2842848.3796299994</v>
      </c>
      <c r="F247" s="83">
        <f t="shared" si="25"/>
        <v>3997459.90337</v>
      </c>
      <c r="G247" s="83">
        <f t="shared" si="25"/>
        <v>4119947.0603300002</v>
      </c>
      <c r="H247" s="79">
        <f>E247/B247*100</f>
        <v>41.560237667872954</v>
      </c>
    </row>
    <row r="248" spans="1:8" s="70" customFormat="1" ht="11.25" customHeight="1" x14ac:dyDescent="0.2">
      <c r="A248" s="76" t="s">
        <v>290</v>
      </c>
      <c r="B248" s="77">
        <v>6145175.301</v>
      </c>
      <c r="C248" s="78">
        <v>2446461.3772999998</v>
      </c>
      <c r="D248" s="77">
        <v>116956.76387000001</v>
      </c>
      <c r="E248" s="78">
        <f>SUM(C248:D248)</f>
        <v>2563418.1411699997</v>
      </c>
      <c r="F248" s="78">
        <f>B248-E248</f>
        <v>3581757.1598300003</v>
      </c>
      <c r="G248" s="78">
        <f>B248-C248</f>
        <v>3698713.9237000002</v>
      </c>
      <c r="H248" s="79">
        <f>E248/B248*100</f>
        <v>41.714320838867799</v>
      </c>
    </row>
    <row r="249" spans="1:8" s="70" customFormat="1" ht="11.25" customHeight="1" x14ac:dyDescent="0.2">
      <c r="A249" s="76" t="s">
        <v>291</v>
      </c>
      <c r="B249" s="77">
        <v>27178.581999999999</v>
      </c>
      <c r="C249" s="78">
        <v>13230.12491</v>
      </c>
      <c r="D249" s="77">
        <v>188.02341000000001</v>
      </c>
      <c r="E249" s="78">
        <f>SUM(C249:D249)</f>
        <v>13418.14832</v>
      </c>
      <c r="F249" s="78">
        <f>B249-E249</f>
        <v>13760.433679999998</v>
      </c>
      <c r="G249" s="78">
        <f>B249-C249</f>
        <v>13948.457089999998</v>
      </c>
      <c r="H249" s="79">
        <f>E249/B249*100</f>
        <v>49.370303130604832</v>
      </c>
    </row>
    <row r="250" spans="1:8" s="70" customFormat="1" ht="11.25" customHeight="1" x14ac:dyDescent="0.2">
      <c r="A250" s="76" t="s">
        <v>292</v>
      </c>
      <c r="B250" s="77">
        <v>137040.62899999999</v>
      </c>
      <c r="C250" s="78">
        <v>38900.032910000002</v>
      </c>
      <c r="D250" s="77">
        <v>2655.3977199999999</v>
      </c>
      <c r="E250" s="78">
        <f>SUM(C250:D250)</f>
        <v>41555.430630000003</v>
      </c>
      <c r="F250" s="78">
        <f>B250-E250</f>
        <v>95485.198369999984</v>
      </c>
      <c r="G250" s="78">
        <f>B250-C250</f>
        <v>98140.596089999977</v>
      </c>
      <c r="H250" s="79">
        <f>E250/B250*100</f>
        <v>30.323438335940512</v>
      </c>
    </row>
    <row r="251" spans="1:8" s="70" customFormat="1" ht="11.25" customHeight="1" x14ac:dyDescent="0.2">
      <c r="A251" s="76" t="s">
        <v>293</v>
      </c>
      <c r="B251" s="77">
        <v>447082.77100000001</v>
      </c>
      <c r="C251" s="78">
        <v>190306.47091999999</v>
      </c>
      <c r="D251" s="77">
        <v>1903.70652</v>
      </c>
      <c r="E251" s="78">
        <f>SUM(C251:D251)</f>
        <v>192210.17744</v>
      </c>
      <c r="F251" s="78">
        <f>B251-E251</f>
        <v>254872.59356000001</v>
      </c>
      <c r="G251" s="78">
        <f>B251-C251</f>
        <v>256776.30008000002</v>
      </c>
      <c r="H251" s="79">
        <f>E251/B251*100</f>
        <v>42.992078851546708</v>
      </c>
    </row>
    <row r="252" spans="1:8" s="70" customFormat="1" ht="11.25" customHeight="1" x14ac:dyDescent="0.2">
      <c r="A252" s="76" t="s">
        <v>294</v>
      </c>
      <c r="B252" s="81">
        <v>83831</v>
      </c>
      <c r="C252" s="81">
        <v>31463.216629999999</v>
      </c>
      <c r="D252" s="81">
        <v>783.2654399999999</v>
      </c>
      <c r="E252" s="81">
        <f>SUM(C252:D252)</f>
        <v>32246.482069999998</v>
      </c>
      <c r="F252" s="81">
        <f>B252-E252</f>
        <v>51584.517930000002</v>
      </c>
      <c r="G252" s="81">
        <f>B252-C252</f>
        <v>52367.783370000005</v>
      </c>
      <c r="H252" s="74">
        <f>E252/B252*100</f>
        <v>38.466059178585489</v>
      </c>
    </row>
    <row r="253" spans="1:8" s="70" customFormat="1" ht="11.25" customHeight="1" x14ac:dyDescent="0.2">
      <c r="A253" s="85"/>
      <c r="B253" s="81"/>
      <c r="C253" s="81"/>
      <c r="D253" s="81"/>
      <c r="E253" s="81"/>
      <c r="F253" s="81"/>
      <c r="G253" s="81"/>
      <c r="H253" s="74"/>
    </row>
    <row r="254" spans="1:8" s="70" customFormat="1" ht="11.25" customHeight="1" x14ac:dyDescent="0.2">
      <c r="A254" s="72" t="s">
        <v>295</v>
      </c>
      <c r="B254" s="97">
        <f t="shared" ref="B254:G254" si="26">+B255+B256</f>
        <v>372190.005</v>
      </c>
      <c r="C254" s="83">
        <f t="shared" si="26"/>
        <v>144069.33477000002</v>
      </c>
      <c r="D254" s="97">
        <f t="shared" si="26"/>
        <v>15806.01583</v>
      </c>
      <c r="E254" s="83">
        <f t="shared" si="26"/>
        <v>159875.35060000001</v>
      </c>
      <c r="F254" s="83">
        <f t="shared" si="26"/>
        <v>212314.6544</v>
      </c>
      <c r="G254" s="83">
        <f t="shared" si="26"/>
        <v>228120.67022999999</v>
      </c>
      <c r="H254" s="79">
        <f>E254/B254*100</f>
        <v>42.955304670258407</v>
      </c>
    </row>
    <row r="255" spans="1:8" s="70" customFormat="1" ht="11.25" customHeight="1" x14ac:dyDescent="0.2">
      <c r="A255" s="76" t="s">
        <v>296</v>
      </c>
      <c r="B255" s="77">
        <v>358457.005</v>
      </c>
      <c r="C255" s="78">
        <v>135497.00708000001</v>
      </c>
      <c r="D255" s="77">
        <v>14172.81849</v>
      </c>
      <c r="E255" s="78">
        <f>SUM(C255:D255)</f>
        <v>149669.82557000002</v>
      </c>
      <c r="F255" s="78">
        <f>B255-E255</f>
        <v>208787.17942999999</v>
      </c>
      <c r="G255" s="78">
        <f>B255-C255</f>
        <v>222959.99791999999</v>
      </c>
      <c r="H255" s="79">
        <f>E255/B255*100</f>
        <v>41.753912877222199</v>
      </c>
    </row>
    <row r="256" spans="1:8" s="70" customFormat="1" ht="11.25" customHeight="1" x14ac:dyDescent="0.2">
      <c r="A256" s="76" t="s">
        <v>297</v>
      </c>
      <c r="B256" s="81">
        <v>13733</v>
      </c>
      <c r="C256" s="81">
        <v>8572.3276900000001</v>
      </c>
      <c r="D256" s="81">
        <v>1633.1973400000002</v>
      </c>
      <c r="E256" s="81">
        <f>SUM(C256:D256)</f>
        <v>10205.525030000001</v>
      </c>
      <c r="F256" s="81">
        <f>B256-E256</f>
        <v>3527.4749699999993</v>
      </c>
      <c r="G256" s="81">
        <f>B256-C256</f>
        <v>5160.6723099999999</v>
      </c>
      <c r="H256" s="74">
        <f>E256/B256*100</f>
        <v>74.313879196097005</v>
      </c>
    </row>
    <row r="257" spans="1:8" s="70" customFormat="1" ht="11.25" customHeight="1" x14ac:dyDescent="0.2">
      <c r="A257" s="85"/>
      <c r="B257" s="77"/>
      <c r="C257" s="78"/>
      <c r="D257" s="77"/>
      <c r="E257" s="78"/>
      <c r="F257" s="78"/>
      <c r="G257" s="78"/>
      <c r="H257" s="79"/>
    </row>
    <row r="258" spans="1:8" s="70" customFormat="1" ht="11.25" customHeight="1" x14ac:dyDescent="0.2">
      <c r="A258" s="72" t="s">
        <v>298</v>
      </c>
      <c r="B258" s="81">
        <v>2587250.5719999997</v>
      </c>
      <c r="C258" s="81">
        <v>1474156.2495799998</v>
      </c>
      <c r="D258" s="81">
        <v>5464.1134700000002</v>
      </c>
      <c r="E258" s="81">
        <f>SUM(C258:D258)</f>
        <v>1479620.3630499998</v>
      </c>
      <c r="F258" s="81">
        <f>B258-E258</f>
        <v>1107630.2089499999</v>
      </c>
      <c r="G258" s="81">
        <f>B258-C258</f>
        <v>1113094.3224199999</v>
      </c>
      <c r="H258" s="74">
        <f>E258/B258*100</f>
        <v>57.188908529498242</v>
      </c>
    </row>
    <row r="259" spans="1:8" s="70" customFormat="1" ht="11.25" customHeight="1" x14ac:dyDescent="0.2">
      <c r="A259" s="85"/>
      <c r="B259" s="77"/>
      <c r="C259" s="78"/>
      <c r="D259" s="77"/>
      <c r="E259" s="78"/>
      <c r="F259" s="78"/>
      <c r="G259" s="78"/>
      <c r="H259" s="74"/>
    </row>
    <row r="260" spans="1:8" s="70" customFormat="1" ht="11.25" customHeight="1" x14ac:dyDescent="0.2">
      <c r="A260" s="72" t="s">
        <v>299</v>
      </c>
      <c r="B260" s="81">
        <v>2952739.5840000003</v>
      </c>
      <c r="C260" s="81">
        <v>2599341.5035999999</v>
      </c>
      <c r="D260" s="81">
        <v>59916.763080000004</v>
      </c>
      <c r="E260" s="81">
        <f>SUM(C260:D260)</f>
        <v>2659258.2666799999</v>
      </c>
      <c r="F260" s="81">
        <f>B260-E260</f>
        <v>293481.31732000038</v>
      </c>
      <c r="G260" s="81">
        <f>B260-C260</f>
        <v>353398.08040000033</v>
      </c>
      <c r="H260" s="74">
        <f>E260/B260*100</f>
        <v>90.060711113493156</v>
      </c>
    </row>
    <row r="261" spans="1:8" s="70" customFormat="1" ht="11.25" customHeight="1" x14ac:dyDescent="0.2">
      <c r="A261" s="85"/>
      <c r="B261" s="77"/>
      <c r="C261" s="78"/>
      <c r="D261" s="77"/>
      <c r="E261" s="78"/>
      <c r="F261" s="78"/>
      <c r="G261" s="78"/>
      <c r="H261" s="74"/>
    </row>
    <row r="262" spans="1:8" s="70" customFormat="1" ht="11.25" customHeight="1" x14ac:dyDescent="0.2">
      <c r="A262" s="72" t="s">
        <v>300</v>
      </c>
      <c r="B262" s="81">
        <v>554750.00399999996</v>
      </c>
      <c r="C262" s="81">
        <v>237111.50085000001</v>
      </c>
      <c r="D262" s="81">
        <v>4443.5649199999998</v>
      </c>
      <c r="E262" s="81">
        <f>SUM(C262:D262)</f>
        <v>241555.06577000002</v>
      </c>
      <c r="F262" s="81">
        <f>B262-E262</f>
        <v>313194.93822999997</v>
      </c>
      <c r="G262" s="81">
        <f>B262-C262</f>
        <v>317638.50314999995</v>
      </c>
      <c r="H262" s="74">
        <f>E262/B262*100</f>
        <v>43.543048946061838</v>
      </c>
    </row>
    <row r="263" spans="1:8" s="70" customFormat="1" ht="11.25" customHeight="1" x14ac:dyDescent="0.2">
      <c r="A263" s="85"/>
      <c r="B263" s="77"/>
      <c r="C263" s="78"/>
      <c r="D263" s="77"/>
      <c r="E263" s="78"/>
      <c r="F263" s="78"/>
      <c r="G263" s="78"/>
      <c r="H263" s="74"/>
    </row>
    <row r="264" spans="1:8" s="70" customFormat="1" ht="11.25" customHeight="1" x14ac:dyDescent="0.2">
      <c r="A264" s="72" t="s">
        <v>301</v>
      </c>
      <c r="B264" s="81">
        <v>136164.26199999999</v>
      </c>
      <c r="C264" s="81">
        <v>76817.612359999999</v>
      </c>
      <c r="D264" s="81">
        <v>6115.3908600000004</v>
      </c>
      <c r="E264" s="81">
        <f>SUM(C264:D264)</f>
        <v>82933.003219999999</v>
      </c>
      <c r="F264" s="81">
        <f>B264-E264</f>
        <v>53231.258779999989</v>
      </c>
      <c r="G264" s="81">
        <f>B264-C264</f>
        <v>59346.649639999989</v>
      </c>
      <c r="H264" s="74">
        <f>E264/B264*100</f>
        <v>60.906585914591894</v>
      </c>
    </row>
    <row r="265" spans="1:8" s="70" customFormat="1" ht="12" x14ac:dyDescent="0.2">
      <c r="A265" s="103"/>
      <c r="B265" s="81"/>
      <c r="C265" s="81"/>
      <c r="D265" s="81"/>
      <c r="E265" s="81"/>
      <c r="F265" s="81"/>
      <c r="G265" s="81"/>
      <c r="H265" s="74"/>
    </row>
    <row r="266" spans="1:8" s="70" customFormat="1" ht="11.25" customHeight="1" x14ac:dyDescent="0.2">
      <c r="A266" s="104" t="s">
        <v>302</v>
      </c>
      <c r="B266" s="105">
        <f t="shared" ref="B266:G266" si="27">B10+B17+B19+B21+B23+B33+B37+B45+B47+B49+B57+B69+B75+B80+B86+B95+B107+B118+B134+B136+B157+B164+B169+B176+B185+B193+B202+B243+B245+B247+B254+B258+B260+B262+B264</f>
        <v>353579684.41697997</v>
      </c>
      <c r="C266" s="105">
        <f t="shared" si="27"/>
        <v>196765926.84275001</v>
      </c>
      <c r="D266" s="105">
        <f t="shared" si="27"/>
        <v>14477512.803080004</v>
      </c>
      <c r="E266" s="105">
        <f t="shared" si="27"/>
        <v>211243439.64582998</v>
      </c>
      <c r="F266" s="105">
        <f t="shared" si="27"/>
        <v>142336244.77114999</v>
      </c>
      <c r="G266" s="105">
        <f t="shared" si="27"/>
        <v>156813757.57422996</v>
      </c>
      <c r="H266" s="74">
        <f>E266/B266*100</f>
        <v>59.744224274126708</v>
      </c>
    </row>
    <row r="267" spans="1:8" s="70" customFormat="1" ht="11.25" customHeight="1" x14ac:dyDescent="0.2">
      <c r="A267" s="103"/>
      <c r="B267" s="81"/>
      <c r="C267" s="81"/>
      <c r="D267" s="81"/>
      <c r="E267" s="81"/>
      <c r="F267" s="81"/>
      <c r="G267" s="81"/>
      <c r="H267" s="74"/>
    </row>
    <row r="268" spans="1:8" s="70" customFormat="1" ht="11.25" customHeight="1" x14ac:dyDescent="0.2">
      <c r="A268" s="71" t="s">
        <v>303</v>
      </c>
      <c r="B268" s="77"/>
      <c r="C268" s="78"/>
      <c r="D268" s="77"/>
      <c r="E268" s="78"/>
      <c r="F268" s="78"/>
      <c r="G268" s="78"/>
      <c r="H268" s="79"/>
    </row>
    <row r="269" spans="1:8" s="70" customFormat="1" ht="11.25" customHeight="1" x14ac:dyDescent="0.2">
      <c r="A269" s="76" t="s">
        <v>304</v>
      </c>
      <c r="B269" s="81">
        <v>14466624.347999999</v>
      </c>
      <c r="C269" s="81">
        <v>10077670.173</v>
      </c>
      <c r="D269" s="81">
        <v>54639.226000000002</v>
      </c>
      <c r="E269" s="81">
        <f>SUM(C269:D269)</f>
        <v>10132309.399</v>
      </c>
      <c r="F269" s="81">
        <f>B269-E269</f>
        <v>4334314.9489999991</v>
      </c>
      <c r="G269" s="81">
        <f>B269-C269</f>
        <v>4388954.1749999989</v>
      </c>
      <c r="H269" s="74">
        <f>E269/B269*100</f>
        <v>70.039209944652953</v>
      </c>
    </row>
    <row r="270" spans="1:8" s="70" customFormat="1" ht="11.25" customHeight="1" x14ac:dyDescent="0.2">
      <c r="A270" s="107"/>
      <c r="B270" s="81"/>
      <c r="C270" s="81"/>
      <c r="D270" s="81"/>
      <c r="E270" s="81"/>
      <c r="F270" s="81"/>
      <c r="G270" s="81"/>
      <c r="H270" s="74"/>
    </row>
    <row r="271" spans="1:8" s="70" customFormat="1" ht="11.25" customHeight="1" x14ac:dyDescent="0.2">
      <c r="A271" s="99" t="s">
        <v>305</v>
      </c>
      <c r="B271" s="77">
        <f t="shared" ref="B271:G271" si="28">SUM(B272:B277)</f>
        <v>139428883.90764001</v>
      </c>
      <c r="C271" s="77">
        <f t="shared" si="28"/>
        <v>102621739.94346</v>
      </c>
      <c r="D271" s="77">
        <f t="shared" si="28"/>
        <v>96305.074059999999</v>
      </c>
      <c r="E271" s="77">
        <f t="shared" si="28"/>
        <v>102718045.01752</v>
      </c>
      <c r="F271" s="77">
        <f t="shared" si="28"/>
        <v>36710838.890120022</v>
      </c>
      <c r="G271" s="77">
        <f t="shared" si="28"/>
        <v>36807143.964180015</v>
      </c>
      <c r="H271" s="108">
        <f>E271/B271*100</f>
        <v>73.670563902356207</v>
      </c>
    </row>
    <row r="272" spans="1:8" s="70" customFormat="1" ht="11.25" hidden="1" customHeight="1" x14ac:dyDescent="0.2">
      <c r="A272" s="99" t="s">
        <v>344</v>
      </c>
      <c r="B272" s="77">
        <v>138881046.90764001</v>
      </c>
      <c r="C272" s="77">
        <v>102471848.79313</v>
      </c>
      <c r="D272" s="77">
        <v>15241.801600000001</v>
      </c>
      <c r="E272" s="77">
        <f>SUM(C272:D272)</f>
        <v>102487090.59472999</v>
      </c>
      <c r="F272" s="77">
        <f>B272-E272</f>
        <v>36393956.31291002</v>
      </c>
      <c r="G272" s="77">
        <f>B272-C272</f>
        <v>36409198.114510015</v>
      </c>
      <c r="H272" s="108">
        <f>E272/B272*100</f>
        <v>73.794871853815252</v>
      </c>
    </row>
    <row r="273" spans="1:8" s="70" customFormat="1" ht="11.25" hidden="1" customHeight="1" x14ac:dyDescent="0.2">
      <c r="A273" s="109" t="s">
        <v>306</v>
      </c>
      <c r="B273" s="110"/>
      <c r="C273" s="110">
        <v>0</v>
      </c>
      <c r="D273" s="110"/>
      <c r="E273" s="110">
        <f>SUM(C273:D273)</f>
        <v>0</v>
      </c>
      <c r="F273" s="110">
        <f>B273-E273</f>
        <v>0</v>
      </c>
      <c r="G273" s="110">
        <f>B273-C273</f>
        <v>0</v>
      </c>
      <c r="H273" s="111" t="e">
        <f>E273/B273*100</f>
        <v>#DIV/0!</v>
      </c>
    </row>
    <row r="274" spans="1:8" s="70" customFormat="1" ht="11.25" hidden="1" customHeight="1" x14ac:dyDescent="0.2">
      <c r="A274" s="109" t="s">
        <v>307</v>
      </c>
      <c r="B274" s="110"/>
      <c r="C274" s="110">
        <v>0</v>
      </c>
      <c r="D274" s="110"/>
      <c r="E274" s="110">
        <f>SUM(C274:D274)</f>
        <v>0</v>
      </c>
      <c r="F274" s="110">
        <f>B274-E274</f>
        <v>0</v>
      </c>
      <c r="G274" s="110">
        <f>B274-C274</f>
        <v>0</v>
      </c>
      <c r="H274" s="112" t="e">
        <f>E274/B274*100</f>
        <v>#DIV/0!</v>
      </c>
    </row>
    <row r="275" spans="1:8" s="70" customFormat="1" ht="23.25" hidden="1" customHeight="1" x14ac:dyDescent="0.2">
      <c r="A275" s="113" t="s">
        <v>308</v>
      </c>
      <c r="B275" s="110"/>
      <c r="C275" s="110">
        <v>0</v>
      </c>
      <c r="D275" s="110"/>
      <c r="E275" s="110">
        <f>SUM(C275:D275)</f>
        <v>0</v>
      </c>
      <c r="F275" s="110">
        <f>B275-E275</f>
        <v>0</v>
      </c>
      <c r="G275" s="110">
        <f>B275-C275</f>
        <v>0</v>
      </c>
      <c r="H275" s="112" t="e">
        <f>E275/B275*100</f>
        <v>#DIV/0!</v>
      </c>
    </row>
    <row r="276" spans="1:8" s="70" customFormat="1" ht="11.25" hidden="1" customHeight="1" x14ac:dyDescent="0.2">
      <c r="A276" s="114" t="s">
        <v>309</v>
      </c>
      <c r="B276" s="110"/>
      <c r="C276" s="110">
        <v>0</v>
      </c>
      <c r="D276" s="110"/>
      <c r="E276" s="110">
        <f>SUM(C276:D276)</f>
        <v>0</v>
      </c>
      <c r="F276" s="110">
        <f>B276-E276</f>
        <v>0</v>
      </c>
      <c r="G276" s="110">
        <f>B276-C276</f>
        <v>0</v>
      </c>
      <c r="H276" s="112" t="e">
        <f>E276/B276*100</f>
        <v>#DIV/0!</v>
      </c>
    </row>
    <row r="277" spans="1:8" s="70" customFormat="1" ht="11.25" customHeight="1" x14ac:dyDescent="0.2">
      <c r="A277" s="115" t="s">
        <v>310</v>
      </c>
      <c r="B277" s="78">
        <v>547837</v>
      </c>
      <c r="C277" s="78">
        <v>149891.15033</v>
      </c>
      <c r="D277" s="78">
        <v>81063.272459999993</v>
      </c>
      <c r="E277" s="78">
        <f>SUM(C277:D277)</f>
        <v>230954.42278999998</v>
      </c>
      <c r="F277" s="78">
        <f>B277-E277</f>
        <v>316882.57721000002</v>
      </c>
      <c r="G277" s="78">
        <f>B277-C277</f>
        <v>397945.84967000003</v>
      </c>
      <c r="H277" s="74">
        <f>E277/B277*100</f>
        <v>42.157507212911867</v>
      </c>
    </row>
    <row r="278" spans="1:8" s="70" customFormat="1" ht="11.25" hidden="1" customHeight="1" x14ac:dyDescent="0.2">
      <c r="A278" s="115"/>
      <c r="B278" s="78"/>
      <c r="C278" s="78"/>
      <c r="D278" s="78"/>
      <c r="E278" s="78"/>
      <c r="F278" s="78"/>
      <c r="G278" s="78"/>
      <c r="H278" s="79"/>
    </row>
    <row r="279" spans="1:8" s="70" customFormat="1" ht="11.25" hidden="1" customHeight="1" x14ac:dyDescent="0.2">
      <c r="A279" s="76" t="s">
        <v>311</v>
      </c>
      <c r="B279" s="78"/>
      <c r="C279" s="78">
        <v>0</v>
      </c>
      <c r="D279" s="78"/>
      <c r="E279" s="78">
        <f>SUM(C279:D279)</f>
        <v>0</v>
      </c>
      <c r="F279" s="78">
        <f>B279-E279</f>
        <v>0</v>
      </c>
      <c r="G279" s="78">
        <f>B279-C279</f>
        <v>0</v>
      </c>
      <c r="H279" s="74" t="e">
        <f>E279/B279*100</f>
        <v>#DIV/0!</v>
      </c>
    </row>
    <row r="280" spans="1:8" s="70" customFormat="1" ht="23.25" hidden="1" customHeight="1" x14ac:dyDescent="0.2">
      <c r="A280" s="76"/>
      <c r="B280" s="78"/>
      <c r="C280" s="78"/>
      <c r="D280" s="78"/>
      <c r="E280" s="78"/>
      <c r="F280" s="78"/>
      <c r="G280" s="78"/>
      <c r="H280" s="79"/>
    </row>
    <row r="281" spans="1:8" s="70" customFormat="1" ht="11.25" hidden="1" customHeight="1" x14ac:dyDescent="0.2">
      <c r="A281" s="116" t="s">
        <v>312</v>
      </c>
      <c r="B281" s="78"/>
      <c r="C281" s="78">
        <v>0</v>
      </c>
      <c r="D281" s="78"/>
      <c r="E281" s="78">
        <f>SUM(C281:D281)</f>
        <v>0</v>
      </c>
      <c r="F281" s="78">
        <f>B281-E281</f>
        <v>0</v>
      </c>
      <c r="G281" s="78">
        <f>B281-C281</f>
        <v>0</v>
      </c>
      <c r="H281" s="74" t="e">
        <f>E281/B281*100</f>
        <v>#DIV/0!</v>
      </c>
    </row>
    <row r="282" spans="1:8" s="70" customFormat="1" ht="11.25" hidden="1" customHeight="1" x14ac:dyDescent="0.2">
      <c r="A282" s="76"/>
      <c r="B282" s="78"/>
      <c r="C282" s="78"/>
      <c r="D282" s="78"/>
      <c r="E282" s="78"/>
      <c r="F282" s="78"/>
      <c r="G282" s="78"/>
      <c r="H282" s="79"/>
    </row>
    <row r="283" spans="1:8" s="70" customFormat="1" ht="11.25" hidden="1" customHeight="1" x14ac:dyDescent="0.2">
      <c r="A283" s="76" t="s">
        <v>313</v>
      </c>
      <c r="B283" s="78"/>
      <c r="C283" s="78">
        <v>0</v>
      </c>
      <c r="D283" s="78"/>
      <c r="E283" s="78">
        <f>SUM(C283:D283)</f>
        <v>0</v>
      </c>
      <c r="F283" s="78">
        <f>B283-E283</f>
        <v>0</v>
      </c>
      <c r="G283" s="78">
        <f>B283-C283</f>
        <v>0</v>
      </c>
      <c r="H283" s="74" t="e">
        <f>E283/B283*100</f>
        <v>#DIV/0!</v>
      </c>
    </row>
    <row r="284" spans="1:8" s="70" customFormat="1" ht="12" hidden="1" customHeight="1" x14ac:dyDescent="0.2">
      <c r="A284" s="76"/>
      <c r="B284" s="78"/>
      <c r="C284" s="78"/>
      <c r="D284" s="78"/>
      <c r="E284" s="78"/>
      <c r="F284" s="78"/>
      <c r="G284" s="78"/>
      <c r="H284" s="79"/>
    </row>
    <row r="285" spans="1:8" s="70" customFormat="1" ht="11.25" hidden="1" customHeight="1" x14ac:dyDescent="0.2">
      <c r="A285" s="116" t="s">
        <v>314</v>
      </c>
      <c r="B285" s="78"/>
      <c r="C285" s="78">
        <v>0</v>
      </c>
      <c r="D285" s="78"/>
      <c r="E285" s="78">
        <f>SUM(C285:D285)</f>
        <v>0</v>
      </c>
      <c r="F285" s="78">
        <f>B285-E285</f>
        <v>0</v>
      </c>
      <c r="G285" s="78">
        <f>B285-C285</f>
        <v>0</v>
      </c>
      <c r="H285" s="74" t="e">
        <f>E285/B285*100</f>
        <v>#DIV/0!</v>
      </c>
    </row>
    <row r="286" spans="1:8" s="70" customFormat="1" ht="11.25" hidden="1" customHeight="1" x14ac:dyDescent="0.2">
      <c r="A286" s="76"/>
      <c r="B286" s="78"/>
      <c r="C286" s="78"/>
      <c r="D286" s="78"/>
      <c r="E286" s="78"/>
      <c r="F286" s="78"/>
      <c r="G286" s="78"/>
      <c r="H286" s="79"/>
    </row>
    <row r="287" spans="1:8" s="70" customFormat="1" ht="11.25" hidden="1" customHeight="1" x14ac:dyDescent="0.2">
      <c r="A287" s="76" t="s">
        <v>315</v>
      </c>
      <c r="B287" s="78"/>
      <c r="C287" s="78">
        <v>0</v>
      </c>
      <c r="D287" s="78"/>
      <c r="E287" s="78">
        <f>SUM(C287:D287)</f>
        <v>0</v>
      </c>
      <c r="F287" s="78">
        <f>B287-E287</f>
        <v>0</v>
      </c>
      <c r="G287" s="78">
        <f>B287-C287</f>
        <v>0</v>
      </c>
      <c r="H287" s="74" t="e">
        <f>E287/B287*100</f>
        <v>#DIV/0!</v>
      </c>
    </row>
    <row r="288" spans="1:8" s="70" customFormat="1" ht="11.25" hidden="1" customHeight="1" x14ac:dyDescent="0.2">
      <c r="A288" s="76"/>
      <c r="B288" s="78"/>
      <c r="C288" s="78"/>
      <c r="D288" s="78"/>
      <c r="E288" s="78"/>
      <c r="F288" s="78"/>
      <c r="G288" s="78"/>
      <c r="H288" s="79"/>
    </row>
    <row r="289" spans="1:8" s="70" customFormat="1" ht="11.25" hidden="1" customHeight="1" x14ac:dyDescent="0.2">
      <c r="A289" s="76" t="s">
        <v>316</v>
      </c>
      <c r="B289" s="78"/>
      <c r="C289" s="78">
        <v>0</v>
      </c>
      <c r="D289" s="78"/>
      <c r="E289" s="78">
        <f>SUM(C289:D289)</f>
        <v>0</v>
      </c>
      <c r="F289" s="78">
        <f>B289-E289</f>
        <v>0</v>
      </c>
      <c r="G289" s="78">
        <f>B289-C289</f>
        <v>0</v>
      </c>
      <c r="H289" s="79" t="e">
        <f>E289/B289*100</f>
        <v>#DIV/0!</v>
      </c>
    </row>
    <row r="290" spans="1:8" s="70" customFormat="1" ht="11.25" hidden="1" customHeight="1" x14ac:dyDescent="0.2">
      <c r="A290" s="76"/>
      <c r="B290" s="78"/>
      <c r="C290" s="78"/>
      <c r="D290" s="78"/>
      <c r="E290" s="78"/>
      <c r="F290" s="78"/>
      <c r="G290" s="78"/>
      <c r="H290" s="79"/>
    </row>
    <row r="291" spans="1:8" s="70" customFormat="1" ht="11.25" hidden="1" customHeight="1" x14ac:dyDescent="0.2">
      <c r="A291" s="76" t="s">
        <v>317</v>
      </c>
      <c r="B291" s="78"/>
      <c r="C291" s="78">
        <v>0</v>
      </c>
      <c r="D291" s="78"/>
      <c r="E291" s="78">
        <f>SUM(C291:D291)</f>
        <v>0</v>
      </c>
      <c r="F291" s="78">
        <f>B291-E291</f>
        <v>0</v>
      </c>
      <c r="G291" s="78">
        <f>B291-C291</f>
        <v>0</v>
      </c>
      <c r="H291" s="79" t="e">
        <f>E291/B291*100</f>
        <v>#DIV/0!</v>
      </c>
    </row>
    <row r="292" spans="1:8" s="70" customFormat="1" ht="12" hidden="1" customHeight="1" x14ac:dyDescent="0.2">
      <c r="A292" s="76"/>
      <c r="B292" s="78"/>
      <c r="C292" s="78"/>
      <c r="D292" s="78"/>
      <c r="E292" s="78"/>
      <c r="F292" s="78"/>
      <c r="G292" s="78"/>
      <c r="H292" s="79"/>
    </row>
    <row r="293" spans="1:8" s="70" customFormat="1" ht="11.25" hidden="1" customHeight="1" x14ac:dyDescent="0.2">
      <c r="A293" s="116" t="s">
        <v>318</v>
      </c>
      <c r="B293" s="78"/>
      <c r="C293" s="78">
        <v>0</v>
      </c>
      <c r="D293" s="78"/>
      <c r="E293" s="78">
        <f>SUM(C293:D293)</f>
        <v>0</v>
      </c>
      <c r="F293" s="78">
        <f>B293-E293</f>
        <v>0</v>
      </c>
      <c r="G293" s="78">
        <f>B293-C293</f>
        <v>0</v>
      </c>
      <c r="H293" s="74" t="e">
        <f>E293/B293*100</f>
        <v>#DIV/0!</v>
      </c>
    </row>
    <row r="294" spans="1:8" s="70" customFormat="1" ht="11.25" hidden="1" customHeight="1" x14ac:dyDescent="0.2">
      <c r="A294" s="76"/>
      <c r="B294" s="78"/>
      <c r="C294" s="78"/>
      <c r="D294" s="78"/>
      <c r="E294" s="78"/>
      <c r="F294" s="78"/>
      <c r="G294" s="78"/>
      <c r="H294" s="79"/>
    </row>
    <row r="295" spans="1:8" s="70" customFormat="1" ht="12" hidden="1" customHeight="1" x14ac:dyDescent="0.2">
      <c r="A295" s="76" t="s">
        <v>319</v>
      </c>
      <c r="B295" s="78"/>
      <c r="C295" s="78">
        <v>0</v>
      </c>
      <c r="D295" s="78"/>
      <c r="E295" s="78">
        <f>SUM(C295:D295)</f>
        <v>0</v>
      </c>
      <c r="F295" s="78">
        <f>B295-E295</f>
        <v>0</v>
      </c>
      <c r="G295" s="78">
        <f>B295-C295</f>
        <v>0</v>
      </c>
      <c r="H295" s="74" t="e">
        <f>E295/B295*100</f>
        <v>#DIV/0!</v>
      </c>
    </row>
    <row r="296" spans="1:8" s="70" customFormat="1" ht="11.25" hidden="1" customHeight="1" x14ac:dyDescent="0.2">
      <c r="A296" s="76"/>
      <c r="B296" s="78"/>
      <c r="C296" s="78"/>
      <c r="D296" s="78"/>
      <c r="E296" s="78"/>
      <c r="F296" s="78"/>
      <c r="G296" s="78"/>
      <c r="H296" s="79"/>
    </row>
    <row r="297" spans="1:8" s="70" customFormat="1" ht="11.25" hidden="1" customHeight="1" x14ac:dyDescent="0.2">
      <c r="A297" s="76" t="s">
        <v>320</v>
      </c>
      <c r="B297" s="78"/>
      <c r="C297" s="78"/>
      <c r="D297" s="78"/>
      <c r="E297" s="78"/>
      <c r="F297" s="78"/>
      <c r="G297" s="78"/>
      <c r="H297" s="74"/>
    </row>
    <row r="298" spans="1:8" s="70" customFormat="1" ht="22.5" hidden="1" customHeight="1" x14ac:dyDescent="0.2">
      <c r="A298" s="76"/>
      <c r="B298" s="78"/>
      <c r="C298" s="78"/>
      <c r="D298" s="78"/>
      <c r="E298" s="78"/>
      <c r="F298" s="78"/>
      <c r="G298" s="78"/>
      <c r="H298" s="79"/>
    </row>
    <row r="299" spans="1:8" s="70" customFormat="1" ht="11.25" hidden="1" customHeight="1" x14ac:dyDescent="0.2">
      <c r="A299" s="116" t="s">
        <v>321</v>
      </c>
      <c r="B299" s="81"/>
      <c r="C299" s="81">
        <v>0</v>
      </c>
      <c r="D299" s="81"/>
      <c r="E299" s="81">
        <f>SUM(C299:D299)</f>
        <v>0</v>
      </c>
      <c r="F299" s="81">
        <f>B299-E299</f>
        <v>0</v>
      </c>
      <c r="G299" s="81">
        <f>B299-C299</f>
        <v>0</v>
      </c>
      <c r="H299" s="74" t="e">
        <f>E299/B299*100</f>
        <v>#DIV/0!</v>
      </c>
    </row>
    <row r="300" spans="1:8" s="70" customFormat="1" ht="11.25" customHeight="1" x14ac:dyDescent="0.2">
      <c r="A300" s="76"/>
      <c r="B300" s="81"/>
      <c r="C300" s="81"/>
      <c r="D300" s="81"/>
      <c r="E300" s="81"/>
      <c r="F300" s="81"/>
      <c r="G300" s="81"/>
      <c r="H300" s="74"/>
    </row>
    <row r="301" spans="1:8" s="70" customFormat="1" ht="11.25" customHeight="1" x14ac:dyDescent="0.2">
      <c r="A301" s="115"/>
      <c r="B301" s="100"/>
      <c r="C301" s="100"/>
      <c r="D301" s="100"/>
      <c r="E301" s="100"/>
      <c r="F301" s="100"/>
      <c r="G301" s="100"/>
      <c r="H301" s="74"/>
    </row>
    <row r="302" spans="1:8" s="70" customFormat="1" ht="11.25" customHeight="1" x14ac:dyDescent="0.2">
      <c r="A302" s="71" t="s">
        <v>322</v>
      </c>
      <c r="B302" s="117">
        <f t="shared" ref="B302:G302" si="29">SUM(B279:B299)+B269+B271</f>
        <v>153895508.25564</v>
      </c>
      <c r="C302" s="117">
        <f t="shared" si="29"/>
        <v>112699410.11646</v>
      </c>
      <c r="D302" s="117">
        <f t="shared" si="29"/>
        <v>150944.30006000001</v>
      </c>
      <c r="E302" s="117">
        <f t="shared" si="29"/>
        <v>112850354.41652</v>
      </c>
      <c r="F302" s="117">
        <f t="shared" si="29"/>
        <v>41045153.839120023</v>
      </c>
      <c r="G302" s="117">
        <f t="shared" si="29"/>
        <v>41196098.139180012</v>
      </c>
      <c r="H302" s="74">
        <f>E302/B302*100</f>
        <v>73.329206092916777</v>
      </c>
    </row>
    <row r="303" spans="1:8" s="70" customFormat="1" ht="11.25" hidden="1" customHeight="1" x14ac:dyDescent="0.2">
      <c r="A303" s="76"/>
      <c r="B303" s="81"/>
      <c r="C303" s="81"/>
      <c r="D303" s="81"/>
      <c r="E303" s="81"/>
      <c r="F303" s="81"/>
      <c r="G303" s="81"/>
      <c r="H303" s="74"/>
    </row>
    <row r="304" spans="1:8" s="70" customFormat="1" ht="11.25" hidden="1" customHeight="1" x14ac:dyDescent="0.2">
      <c r="A304" s="107" t="s">
        <v>323</v>
      </c>
      <c r="B304" s="83">
        <f t="shared" ref="B304:G304" si="30">+B302+B266</f>
        <v>507475192.67261994</v>
      </c>
      <c r="C304" s="83">
        <f t="shared" si="30"/>
        <v>309465336.95921004</v>
      </c>
      <c r="D304" s="83">
        <f t="shared" si="30"/>
        <v>14628457.103140004</v>
      </c>
      <c r="E304" s="83">
        <f t="shared" si="30"/>
        <v>324093794.06234998</v>
      </c>
      <c r="F304" s="83">
        <f t="shared" si="30"/>
        <v>183381398.61027002</v>
      </c>
      <c r="G304" s="83">
        <f t="shared" si="30"/>
        <v>198009855.71340996</v>
      </c>
      <c r="H304" s="106">
        <f>E304/B304*100</f>
        <v>63.86396788294396</v>
      </c>
    </row>
    <row r="305" spans="1:8" s="70" customFormat="1" ht="11.25" hidden="1" customHeight="1" x14ac:dyDescent="0.2">
      <c r="A305" s="76"/>
      <c r="B305" s="81"/>
      <c r="C305" s="81"/>
      <c r="D305" s="81"/>
      <c r="E305" s="81"/>
      <c r="F305" s="81"/>
      <c r="G305" s="81"/>
      <c r="H305" s="74"/>
    </row>
    <row r="306" spans="1:8" s="70" customFormat="1" ht="11.25" hidden="1" customHeight="1" x14ac:dyDescent="0.2">
      <c r="A306" s="107" t="s">
        <v>324</v>
      </c>
      <c r="B306" s="81"/>
      <c r="C306" s="81"/>
      <c r="D306" s="81"/>
      <c r="E306" s="81"/>
      <c r="F306" s="81"/>
      <c r="G306" s="81"/>
      <c r="H306" s="74"/>
    </row>
    <row r="307" spans="1:8" s="70" customFormat="1" ht="11.25" hidden="1" customHeight="1" x14ac:dyDescent="0.2">
      <c r="A307" s="107" t="s">
        <v>325</v>
      </c>
      <c r="B307" s="78"/>
      <c r="C307" s="78"/>
      <c r="D307" s="78"/>
      <c r="E307" s="78"/>
      <c r="F307" s="78"/>
      <c r="G307" s="78"/>
      <c r="H307" s="79"/>
    </row>
    <row r="308" spans="1:8" s="70" customFormat="1" ht="11.25" hidden="1" customHeight="1" x14ac:dyDescent="0.2">
      <c r="A308" s="76" t="s">
        <v>326</v>
      </c>
      <c r="B308" s="81"/>
      <c r="C308" s="78">
        <v>0</v>
      </c>
      <c r="D308" s="81"/>
      <c r="E308" s="78">
        <f>SUM(C308:D308)</f>
        <v>0</v>
      </c>
      <c r="F308" s="78">
        <f>B308-E308</f>
        <v>0</v>
      </c>
      <c r="G308" s="78">
        <f>B308-C308</f>
        <v>0</v>
      </c>
      <c r="H308" s="79" t="e">
        <f>E308/B308*100</f>
        <v>#DIV/0!</v>
      </c>
    </row>
    <row r="309" spans="1:8" s="70" customFormat="1" ht="11.25" hidden="1" customHeight="1" x14ac:dyDescent="0.2">
      <c r="A309" s="76" t="s">
        <v>327</v>
      </c>
      <c r="B309" s="78"/>
      <c r="C309" s="78">
        <v>0</v>
      </c>
      <c r="D309" s="78"/>
      <c r="E309" s="78">
        <f>SUM(C309:D309)</f>
        <v>0</v>
      </c>
      <c r="F309" s="78">
        <f>B309-E309</f>
        <v>0</v>
      </c>
      <c r="G309" s="78">
        <f>B309-C309</f>
        <v>0</v>
      </c>
      <c r="H309" s="79" t="e">
        <f>E309/B309*100</f>
        <v>#DIV/0!</v>
      </c>
    </row>
    <row r="310" spans="1:8" s="70" customFormat="1" ht="11.25" hidden="1" customHeight="1" x14ac:dyDescent="0.2">
      <c r="A310" s="76" t="s">
        <v>328</v>
      </c>
      <c r="B310" s="78"/>
      <c r="C310" s="78">
        <v>0</v>
      </c>
      <c r="D310" s="78"/>
      <c r="E310" s="78">
        <f>SUM(C310:D310)</f>
        <v>0</v>
      </c>
      <c r="F310" s="78">
        <f>B310-E310</f>
        <v>0</v>
      </c>
      <c r="G310" s="78">
        <f>B310-C310</f>
        <v>0</v>
      </c>
      <c r="H310" s="79" t="e">
        <f>E310/B310*100</f>
        <v>#DIV/0!</v>
      </c>
    </row>
    <row r="311" spans="1:8" s="70" customFormat="1" ht="11.25" hidden="1" customHeight="1" x14ac:dyDescent="0.2">
      <c r="A311" s="76" t="s">
        <v>329</v>
      </c>
      <c r="B311" s="78"/>
      <c r="C311" s="78">
        <v>0</v>
      </c>
      <c r="D311" s="78"/>
      <c r="E311" s="78">
        <f>SUM(C311:D311)</f>
        <v>0</v>
      </c>
      <c r="F311" s="78">
        <f>B311-E311</f>
        <v>0</v>
      </c>
      <c r="G311" s="78">
        <f>B311-C311</f>
        <v>0</v>
      </c>
      <c r="H311" s="79" t="e">
        <f>E311/B311*100</f>
        <v>#DIV/0!</v>
      </c>
    </row>
    <row r="312" spans="1:8" s="70" customFormat="1" ht="11.25" hidden="1" customHeight="1" x14ac:dyDescent="0.2">
      <c r="A312" s="76" t="s">
        <v>330</v>
      </c>
      <c r="B312" s="78"/>
      <c r="C312" s="78">
        <v>0</v>
      </c>
      <c r="D312" s="78"/>
      <c r="E312" s="78">
        <f>SUM(C312:D312)</f>
        <v>0</v>
      </c>
      <c r="F312" s="78">
        <f>B312-E312</f>
        <v>0</v>
      </c>
      <c r="G312" s="78">
        <f>B312-C312</f>
        <v>0</v>
      </c>
      <c r="H312" s="79" t="e">
        <f>E312/B312*100</f>
        <v>#DIV/0!</v>
      </c>
    </row>
    <row r="313" spans="1:8" s="70" customFormat="1" ht="11.25" hidden="1" customHeight="1" x14ac:dyDescent="0.2">
      <c r="A313" s="76" t="s">
        <v>331</v>
      </c>
      <c r="B313" s="78"/>
      <c r="C313" s="78">
        <v>0</v>
      </c>
      <c r="D313" s="78"/>
      <c r="E313" s="78">
        <f>SUM(C313:D313)</f>
        <v>0</v>
      </c>
      <c r="F313" s="78">
        <f>B313-E313</f>
        <v>0</v>
      </c>
      <c r="G313" s="78">
        <f>B313-C313</f>
        <v>0</v>
      </c>
      <c r="H313" s="79" t="e">
        <f>E313/B313*100</f>
        <v>#DIV/0!</v>
      </c>
    </row>
    <row r="314" spans="1:8" s="70" customFormat="1" ht="11.25" hidden="1" customHeight="1" x14ac:dyDescent="0.2">
      <c r="A314" s="76" t="s">
        <v>332</v>
      </c>
      <c r="B314" s="78"/>
      <c r="C314" s="78">
        <v>0</v>
      </c>
      <c r="D314" s="78"/>
      <c r="E314" s="78">
        <f>SUM(C314:D314)</f>
        <v>0</v>
      </c>
      <c r="F314" s="78">
        <f>B314-E314</f>
        <v>0</v>
      </c>
      <c r="G314" s="78">
        <f>B314-C314</f>
        <v>0</v>
      </c>
      <c r="H314" s="79" t="e">
        <f>E314/B314*100</f>
        <v>#DIV/0!</v>
      </c>
    </row>
    <row r="315" spans="1:8" s="70" customFormat="1" ht="12" hidden="1" customHeight="1" x14ac:dyDescent="0.2">
      <c r="A315" s="76" t="s">
        <v>333</v>
      </c>
      <c r="B315" s="78"/>
      <c r="C315" s="81">
        <v>0</v>
      </c>
      <c r="D315" s="78"/>
      <c r="E315" s="81">
        <f>SUM(C315:D315)</f>
        <v>0</v>
      </c>
      <c r="F315" s="81">
        <f>B315-E315</f>
        <v>0</v>
      </c>
      <c r="G315" s="81">
        <f>B315-C315</f>
        <v>0</v>
      </c>
      <c r="H315" s="74" t="e">
        <f>E315/B315*100</f>
        <v>#DIV/0!</v>
      </c>
    </row>
    <row r="316" spans="1:8" s="70" customFormat="1" ht="22.5" hidden="1" customHeight="1" x14ac:dyDescent="0.2">
      <c r="A316" s="76" t="s">
        <v>334</v>
      </c>
      <c r="B316" s="83"/>
      <c r="C316" s="83">
        <v>0</v>
      </c>
      <c r="D316" s="83"/>
      <c r="E316" s="83">
        <f>SUM(C316:D316)</f>
        <v>0</v>
      </c>
      <c r="F316" s="83">
        <f>B316-E316</f>
        <v>0</v>
      </c>
      <c r="G316" s="83">
        <f>B316-C316</f>
        <v>0</v>
      </c>
      <c r="H316" s="106" t="e">
        <f>E316/B316*100</f>
        <v>#DIV/0!</v>
      </c>
    </row>
    <row r="317" spans="1:8" s="70" customFormat="1" ht="11.25" hidden="1" customHeight="1" x14ac:dyDescent="0.2">
      <c r="A317" s="118" t="s">
        <v>335</v>
      </c>
      <c r="B317" s="83">
        <f t="shared" ref="B317:G317" si="31">SUM(B308:B316)</f>
        <v>0</v>
      </c>
      <c r="C317" s="83">
        <f t="shared" si="31"/>
        <v>0</v>
      </c>
      <c r="D317" s="83">
        <f t="shared" si="31"/>
        <v>0</v>
      </c>
      <c r="E317" s="83">
        <f t="shared" si="31"/>
        <v>0</v>
      </c>
      <c r="F317" s="83">
        <f t="shared" si="31"/>
        <v>0</v>
      </c>
      <c r="G317" s="83">
        <f t="shared" si="31"/>
        <v>0</v>
      </c>
      <c r="H317" s="106" t="e">
        <f>E317/B317*100</f>
        <v>#DIV/0!</v>
      </c>
    </row>
    <row r="318" spans="1:8" s="121" customFormat="1" ht="16.5" customHeight="1" x14ac:dyDescent="0.2">
      <c r="A318" s="119"/>
      <c r="B318" s="82"/>
      <c r="C318" s="82"/>
      <c r="D318" s="82"/>
      <c r="E318" s="82"/>
      <c r="F318" s="82"/>
      <c r="G318" s="82"/>
      <c r="H318" s="120"/>
    </row>
    <row r="319" spans="1:8" ht="12.75" thickBot="1" x14ac:dyDescent="0.25">
      <c r="A319" s="122" t="s">
        <v>336</v>
      </c>
      <c r="B319" s="123">
        <f t="shared" ref="B319:G319" si="32">+B317+B304</f>
        <v>507475192.67261994</v>
      </c>
      <c r="C319" s="123">
        <f t="shared" si="32"/>
        <v>309465336.95921004</v>
      </c>
      <c r="D319" s="123">
        <f t="shared" si="32"/>
        <v>14628457.103140004</v>
      </c>
      <c r="E319" s="123">
        <f t="shared" si="32"/>
        <v>324093794.06234998</v>
      </c>
      <c r="F319" s="123">
        <f t="shared" si="32"/>
        <v>183381398.61027002</v>
      </c>
      <c r="G319" s="123">
        <f t="shared" si="32"/>
        <v>198009855.71340996</v>
      </c>
      <c r="H319" s="124">
        <f>E319/B319*100</f>
        <v>63.86396788294396</v>
      </c>
    </row>
    <row r="320" spans="1:8" ht="23.25" customHeight="1" thickTop="1" x14ac:dyDescent="0.2">
      <c r="A320" s="126"/>
      <c r="B320" s="126"/>
      <c r="C320" s="126"/>
      <c r="D320" s="126"/>
      <c r="E320" s="126"/>
      <c r="F320" s="126"/>
      <c r="G320" s="127"/>
      <c r="H320" s="126"/>
    </row>
    <row r="321" spans="1:8" ht="24" customHeight="1" x14ac:dyDescent="0.2">
      <c r="A321" s="128" t="s">
        <v>337</v>
      </c>
      <c r="B321" s="128"/>
      <c r="C321" s="128"/>
      <c r="D321" s="128"/>
      <c r="E321" s="128"/>
      <c r="F321" s="128"/>
      <c r="G321" s="128"/>
      <c r="H321" s="128"/>
    </row>
    <row r="322" spans="1:8" ht="13.5" customHeight="1" x14ac:dyDescent="0.2">
      <c r="A322" s="129" t="s">
        <v>338</v>
      </c>
      <c r="B322" s="129"/>
      <c r="C322" s="129"/>
      <c r="D322" s="129"/>
      <c r="E322" s="129"/>
      <c r="F322" s="129"/>
      <c r="G322" s="129"/>
      <c r="H322" s="129"/>
    </row>
    <row r="323" spans="1:8" x14ac:dyDescent="0.2">
      <c r="A323" s="130" t="s">
        <v>339</v>
      </c>
      <c r="B323" s="130"/>
      <c r="C323" s="130"/>
      <c r="D323" s="130"/>
      <c r="E323" s="130"/>
      <c r="F323" s="130"/>
      <c r="G323" s="130"/>
      <c r="H323" s="130"/>
    </row>
    <row r="324" spans="1:8" x14ac:dyDescent="0.2">
      <c r="A324" s="129" t="s">
        <v>340</v>
      </c>
      <c r="B324" s="129"/>
      <c r="C324" s="129"/>
      <c r="D324" s="129"/>
      <c r="E324" s="129"/>
      <c r="F324" s="129"/>
      <c r="G324" s="129"/>
      <c r="H324" s="129"/>
    </row>
    <row r="325" spans="1:8" x14ac:dyDescent="0.2">
      <c r="A325" s="129" t="s">
        <v>341</v>
      </c>
      <c r="B325" s="129"/>
      <c r="C325" s="129"/>
      <c r="D325" s="129"/>
      <c r="E325" s="129"/>
      <c r="F325" s="129"/>
      <c r="G325" s="129"/>
      <c r="H325" s="129"/>
    </row>
    <row r="326" spans="1:8" x14ac:dyDescent="0.2">
      <c r="A326" s="129" t="s">
        <v>342</v>
      </c>
      <c r="B326" s="129"/>
      <c r="C326" s="129"/>
      <c r="D326" s="129"/>
      <c r="E326" s="129"/>
      <c r="F326" s="129"/>
      <c r="G326" s="129"/>
      <c r="H326" s="129"/>
    </row>
    <row r="327" spans="1:8" x14ac:dyDescent="0.2">
      <c r="A327" s="131" t="s">
        <v>343</v>
      </c>
      <c r="B327" s="131"/>
      <c r="C327" s="131"/>
      <c r="D327" s="131"/>
      <c r="E327" s="131"/>
      <c r="F327" s="131"/>
      <c r="G327" s="131"/>
      <c r="H327" s="131"/>
    </row>
    <row r="328" spans="1:8" x14ac:dyDescent="0.2">
      <c r="E328" s="70"/>
      <c r="F328" s="70"/>
      <c r="G328" s="132"/>
    </row>
  </sheetData>
  <mergeCells count="14">
    <mergeCell ref="A326:H326"/>
    <mergeCell ref="A327:H327"/>
    <mergeCell ref="H6:H7"/>
    <mergeCell ref="A321:H321"/>
    <mergeCell ref="A322:H322"/>
    <mergeCell ref="A323:H323"/>
    <mergeCell ref="A324:H324"/>
    <mergeCell ref="A325:H325"/>
    <mergeCell ref="A5:A7"/>
    <mergeCell ref="C5:E5"/>
    <mergeCell ref="B6:B7"/>
    <mergeCell ref="C6:E6"/>
    <mergeCell ref="F6:F7"/>
    <mergeCell ref="G6:G7"/>
  </mergeCells>
  <printOptions horizontalCentered="1"/>
  <pageMargins left="0.4" right="0.4" top="0.3" bottom="0.4" header="0.2" footer="0.18"/>
  <pageSetup paperSize="9" scale="83" fitToHeight="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G8"/>
  <sheetViews>
    <sheetView zoomScaleNormal="100" workbookViewId="0">
      <selection activeCell="D7" sqref="D7"/>
    </sheetView>
  </sheetViews>
  <sheetFormatPr defaultRowHeight="12.75" x14ac:dyDescent="0.2"/>
  <cols>
    <col min="1" max="1" width="38.7109375" customWidth="1"/>
    <col min="2" max="2" width="11.5703125" bestFit="1" customWidth="1"/>
    <col min="3" max="3" width="10" bestFit="1" customWidth="1"/>
    <col min="4" max="4" width="14.5703125" customWidth="1"/>
    <col min="6" max="6" width="9.42578125" bestFit="1" customWidth="1"/>
    <col min="7" max="7" width="10.28515625" bestFit="1" customWidth="1"/>
  </cols>
  <sheetData>
    <row r="1" spans="1:7" x14ac:dyDescent="0.2">
      <c r="A1" s="4" t="s">
        <v>10</v>
      </c>
    </row>
    <row r="2" spans="1:7" x14ac:dyDescent="0.2">
      <c r="A2" t="s">
        <v>0</v>
      </c>
    </row>
    <row r="3" spans="1:7" x14ac:dyDescent="0.2">
      <c r="A3" t="s">
        <v>1</v>
      </c>
      <c r="F3" t="s">
        <v>2</v>
      </c>
    </row>
    <row r="4" spans="1:7" x14ac:dyDescent="0.2">
      <c r="B4" s="3" t="s">
        <v>3</v>
      </c>
      <c r="C4" s="3" t="s">
        <v>4</v>
      </c>
      <c r="D4" s="3" t="s">
        <v>9</v>
      </c>
      <c r="E4" s="3"/>
      <c r="F4" s="3" t="s">
        <v>3</v>
      </c>
      <c r="G4" s="3" t="s">
        <v>4</v>
      </c>
    </row>
    <row r="5" spans="1:7" x14ac:dyDescent="0.2">
      <c r="A5" t="s">
        <v>5</v>
      </c>
      <c r="B5" s="1">
        <v>405412.64899999998</v>
      </c>
      <c r="C5" s="1">
        <v>102062.54300000001</v>
      </c>
      <c r="D5" s="1">
        <f>SUM(B5:C5)</f>
        <v>507475.19199999998</v>
      </c>
      <c r="E5" s="1"/>
      <c r="F5" s="1">
        <f>B5</f>
        <v>405412.64899999998</v>
      </c>
      <c r="G5" s="1">
        <f>+F5+C5</f>
        <v>507475.19199999998</v>
      </c>
    </row>
    <row r="6" spans="1:7" x14ac:dyDescent="0.2">
      <c r="A6" t="s">
        <v>6</v>
      </c>
      <c r="B6" s="1">
        <v>132068.245</v>
      </c>
      <c r="C6" s="1">
        <v>192025.54800000001</v>
      </c>
      <c r="D6" s="1">
        <f>SUM(B6:C6)</f>
        <v>324093.79300000001</v>
      </c>
      <c r="E6" s="1"/>
      <c r="F6" s="1">
        <f>B6</f>
        <v>132068.245</v>
      </c>
      <c r="G6" s="1">
        <f>+F6+C6</f>
        <v>324093.79300000001</v>
      </c>
    </row>
    <row r="7" spans="1:7" x14ac:dyDescent="0.2">
      <c r="A7" t="s">
        <v>7</v>
      </c>
      <c r="B7" s="2">
        <f>+B6/B5*100</f>
        <v>32.576251709403373</v>
      </c>
      <c r="C7" s="2">
        <f>+C6/C5*100</f>
        <v>188.14497694810524</v>
      </c>
      <c r="D7" s="2">
        <f>+D6/D5*100</f>
        <v>63.863967758250539</v>
      </c>
      <c r="E7" s="2"/>
      <c r="F7" s="2"/>
      <c r="G7" s="2"/>
    </row>
    <row r="8" spans="1:7" x14ac:dyDescent="0.2">
      <c r="A8" t="s">
        <v>8</v>
      </c>
      <c r="B8" s="2">
        <f>F8</f>
        <v>32.576251709403373</v>
      </c>
      <c r="C8" s="2">
        <f>G8</f>
        <v>63.863967758250539</v>
      </c>
      <c r="D8" s="2"/>
      <c r="E8" s="2"/>
      <c r="F8" s="2">
        <f>+F6/F5*100</f>
        <v>32.576251709403373</v>
      </c>
      <c r="G8" s="2">
        <f>+G6/G5*100</f>
        <v>63.863967758250539</v>
      </c>
    </row>
  </sheetData>
  <phoneticPr fontId="19" type="noConversion"/>
  <printOptions horizontalCentered="1"/>
  <pageMargins left="0.75" right="0.75" top="1" bottom="0.47" header="0.5" footer="0.5"/>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2018-03-09T02:58:20Z</cp:lastPrinted>
  <dcterms:created xsi:type="dcterms:W3CDTF">2014-03-13T03:00:02Z</dcterms:created>
  <dcterms:modified xsi:type="dcterms:W3CDTF">2018-03-09T02:58:58Z</dcterms:modified>
</cp:coreProperties>
</file>